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2019\CONT EXECUTIE 2019\"/>
    </mc:Choice>
  </mc:AlternateContent>
  <xr:revisionPtr revIDLastSave="0" documentId="13_ncr:1_{C3AFC7E0-612D-4BA0-A876-8ED547063C61}" xr6:coauthVersionLast="47" xr6:coauthVersionMax="47" xr10:uidLastSave="{00000000-0000-0000-0000-000000000000}"/>
  <bookViews>
    <workbookView xWindow="-120" yWindow="-120" windowWidth="20730" windowHeight="11160" activeTab="1" xr2:uid="{00000000-000D-0000-FFFF-FFFF00000000}"/>
  </bookViews>
  <sheets>
    <sheet name="VENITURI" sheetId="1" r:id="rId1"/>
    <sheet name="CHELTUIELI" sheetId="2" r:id="rId2"/>
  </sheets>
  <definedNames>
    <definedName name="_xlnm.Database">#REF!</definedName>
    <definedName name="_xlnm.Print_Area" localSheetId="1">CHELTUIELI!$E$181:$H$184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9" i="2" l="1"/>
  <c r="F198" i="2" s="1"/>
  <c r="F197" i="2" s="1"/>
  <c r="F195" i="2"/>
  <c r="F194" i="2"/>
  <c r="F193" i="2"/>
  <c r="F192" i="2" s="1"/>
  <c r="F191" i="2" s="1"/>
  <c r="F187" i="2"/>
  <c r="F186" i="2" s="1"/>
  <c r="F14" i="2" s="1"/>
  <c r="F182" i="2"/>
  <c r="F181" i="2"/>
  <c r="F180" i="2"/>
  <c r="F179" i="2" s="1"/>
  <c r="F174" i="2"/>
  <c r="F173" i="2" s="1"/>
  <c r="F172" i="2" s="1"/>
  <c r="F12" i="2" s="1"/>
  <c r="F171" i="2"/>
  <c r="F163" i="2"/>
  <c r="F157" i="2"/>
  <c r="F156" i="2" s="1"/>
  <c r="F150" i="2"/>
  <c r="F144" i="2"/>
  <c r="F131" i="2" s="1"/>
  <c r="F140" i="2"/>
  <c r="F132" i="2"/>
  <c r="F121" i="2"/>
  <c r="F111" i="2" s="1"/>
  <c r="F107" i="2"/>
  <c r="F98" i="2"/>
  <c r="F91" i="2"/>
  <c r="F80" i="2"/>
  <c r="F79" i="2" s="1"/>
  <c r="F75" i="2"/>
  <c r="F73" i="2"/>
  <c r="F72" i="2" s="1"/>
  <c r="F11" i="2" s="1"/>
  <c r="F69" i="2"/>
  <c r="F61" i="2"/>
  <c r="F59" i="2"/>
  <c r="F36" i="2"/>
  <c r="F23" i="2" s="1"/>
  <c r="F34" i="2"/>
  <c r="F24" i="2"/>
  <c r="F18" i="2"/>
  <c r="F15" i="2"/>
  <c r="F90" i="2" l="1"/>
  <c r="F89" i="2" s="1"/>
  <c r="F53" i="2" s="1"/>
  <c r="F45" i="2" s="1"/>
  <c r="F44" i="2" s="1"/>
  <c r="F22" i="2" s="1"/>
  <c r="F21" i="2" s="1"/>
  <c r="F13" i="2"/>
  <c r="F178" i="2"/>
  <c r="F177" i="2" s="1"/>
  <c r="F9" i="2"/>
  <c r="F78" i="2"/>
  <c r="F16" i="2"/>
  <c r="F17" i="2"/>
  <c r="H18" i="2"/>
  <c r="E92" i="1"/>
  <c r="E90" i="1"/>
  <c r="E89" i="1" s="1"/>
  <c r="E88" i="1" s="1"/>
  <c r="E79" i="1"/>
  <c r="E66" i="1"/>
  <c r="E65" i="1" s="1"/>
  <c r="E64" i="1" s="1"/>
  <c r="E62" i="1"/>
  <c r="E58" i="1"/>
  <c r="E57" i="1" s="1"/>
  <c r="E55" i="1"/>
  <c r="E53" i="1"/>
  <c r="E52" i="1"/>
  <c r="E28" i="1"/>
  <c r="E27" i="1" s="1"/>
  <c r="E23" i="1"/>
  <c r="E16" i="1"/>
  <c r="E15" i="1"/>
  <c r="E9" i="1"/>
  <c r="F87" i="2" l="1"/>
  <c r="F10" i="2"/>
  <c r="F8" i="2" s="1"/>
  <c r="F7" i="2" s="1"/>
  <c r="E14" i="1"/>
  <c r="E51" i="1"/>
  <c r="F20" i="2" l="1"/>
  <c r="F19" i="2" s="1"/>
  <c r="E8" i="1"/>
  <c r="E7" i="1" s="1"/>
  <c r="F24" i="1" l="1"/>
  <c r="G66" i="1"/>
  <c r="G79" i="1"/>
  <c r="F28" i="1"/>
  <c r="E36" i="2" l="1"/>
  <c r="E34" i="2"/>
  <c r="G140" i="2" l="1"/>
  <c r="H140" i="2"/>
  <c r="H36" i="2" l="1"/>
  <c r="G107" i="2" l="1"/>
  <c r="H107" i="2"/>
  <c r="H98" i="2" s="1"/>
  <c r="D174" i="2" l="1"/>
  <c r="E174" i="2"/>
  <c r="G174" i="2"/>
  <c r="H174" i="2"/>
  <c r="C174" i="2"/>
  <c r="D24" i="2" l="1"/>
  <c r="E24" i="2"/>
  <c r="G24" i="2"/>
  <c r="H24" i="2"/>
  <c r="C24" i="2"/>
  <c r="E132" i="2" l="1"/>
  <c r="G133" i="2"/>
  <c r="G132" i="2" s="1"/>
  <c r="H133" i="2"/>
  <c r="C133" i="2"/>
  <c r="C132" i="2" s="1"/>
  <c r="D199" i="2"/>
  <c r="D198" i="2" s="1"/>
  <c r="D197" i="2" s="1"/>
  <c r="E199" i="2"/>
  <c r="E198" i="2" s="1"/>
  <c r="E197" i="2" s="1"/>
  <c r="G199" i="2"/>
  <c r="G198" i="2" s="1"/>
  <c r="G197" i="2" s="1"/>
  <c r="H199" i="2"/>
  <c r="D193" i="2"/>
  <c r="D192" i="2" s="1"/>
  <c r="D191" i="2" s="1"/>
  <c r="E193" i="2"/>
  <c r="E192" i="2" s="1"/>
  <c r="E191" i="2" s="1"/>
  <c r="G193" i="2"/>
  <c r="G192" i="2" s="1"/>
  <c r="G191" i="2" s="1"/>
  <c r="H193" i="2"/>
  <c r="D195" i="2"/>
  <c r="D194" i="2" s="1"/>
  <c r="E195" i="2"/>
  <c r="E194" i="2" s="1"/>
  <c r="G195" i="2"/>
  <c r="G194" i="2" s="1"/>
  <c r="H195" i="2"/>
  <c r="D187" i="2"/>
  <c r="D186" i="2" s="1"/>
  <c r="D14" i="2" s="1"/>
  <c r="E187" i="2"/>
  <c r="E186" i="2" s="1"/>
  <c r="E14" i="2" s="1"/>
  <c r="G187" i="2"/>
  <c r="G186" i="2" s="1"/>
  <c r="G14" i="2" s="1"/>
  <c r="H187" i="2"/>
  <c r="D181" i="2"/>
  <c r="D180" i="2" s="1"/>
  <c r="D179" i="2" s="1"/>
  <c r="E181" i="2"/>
  <c r="E180" i="2" s="1"/>
  <c r="E179" i="2" s="1"/>
  <c r="E13" i="2" s="1"/>
  <c r="G181" i="2"/>
  <c r="H181" i="2"/>
  <c r="D182" i="2"/>
  <c r="E182" i="2"/>
  <c r="G182" i="2"/>
  <c r="H182" i="2"/>
  <c r="D171" i="2"/>
  <c r="D18" i="2" s="1"/>
  <c r="E171" i="2"/>
  <c r="E18" i="2" s="1"/>
  <c r="G171" i="2"/>
  <c r="G18" i="2" s="1"/>
  <c r="D173" i="2"/>
  <c r="D172" i="2" s="1"/>
  <c r="D12" i="2" s="1"/>
  <c r="E173" i="2"/>
  <c r="E172" i="2" s="1"/>
  <c r="E12" i="2" s="1"/>
  <c r="G173" i="2"/>
  <c r="G172" i="2" s="1"/>
  <c r="G12" i="2" s="1"/>
  <c r="H173" i="2"/>
  <c r="H163" i="2"/>
  <c r="D163" i="2"/>
  <c r="E163" i="2"/>
  <c r="G163" i="2"/>
  <c r="D157" i="2"/>
  <c r="E157" i="2"/>
  <c r="G157" i="2"/>
  <c r="H157" i="2"/>
  <c r="D150" i="2"/>
  <c r="E150" i="2"/>
  <c r="G150" i="2"/>
  <c r="H150" i="2"/>
  <c r="D144" i="2"/>
  <c r="E144" i="2"/>
  <c r="G144" i="2"/>
  <c r="H144" i="2"/>
  <c r="D140" i="2"/>
  <c r="E140" i="2"/>
  <c r="D132" i="2"/>
  <c r="D121" i="2"/>
  <c r="E121" i="2"/>
  <c r="E111" i="2" s="1"/>
  <c r="G121" i="2"/>
  <c r="G111" i="2" s="1"/>
  <c r="H121" i="2"/>
  <c r="D111" i="2"/>
  <c r="D107" i="2"/>
  <c r="D98" i="2" s="1"/>
  <c r="E107" i="2"/>
  <c r="E98" i="2" s="1"/>
  <c r="G98" i="2"/>
  <c r="D91" i="2"/>
  <c r="E91" i="2"/>
  <c r="G91" i="2"/>
  <c r="H91" i="2"/>
  <c r="D80" i="2"/>
  <c r="D79" i="2" s="1"/>
  <c r="D78" i="2" s="1"/>
  <c r="E80" i="2"/>
  <c r="E79" i="2" s="1"/>
  <c r="G80" i="2"/>
  <c r="G79" i="2" s="1"/>
  <c r="H80" i="2"/>
  <c r="D75" i="2"/>
  <c r="D15" i="2" s="1"/>
  <c r="E75" i="2"/>
  <c r="E15" i="2" s="1"/>
  <c r="G75" i="2"/>
  <c r="G15" i="2" s="1"/>
  <c r="H75" i="2"/>
  <c r="D73" i="2"/>
  <c r="D72" i="2" s="1"/>
  <c r="D11" i="2" s="1"/>
  <c r="E73" i="2"/>
  <c r="E72" i="2" s="1"/>
  <c r="E11" i="2" s="1"/>
  <c r="G73" i="2"/>
  <c r="G72" i="2" s="1"/>
  <c r="G11" i="2" s="1"/>
  <c r="H73" i="2"/>
  <c r="D69" i="2"/>
  <c r="E69" i="2"/>
  <c r="G69" i="2"/>
  <c r="H69" i="2"/>
  <c r="D61" i="2"/>
  <c r="E61" i="2"/>
  <c r="G61" i="2"/>
  <c r="H61" i="2"/>
  <c r="D59" i="2"/>
  <c r="E59" i="2"/>
  <c r="G59" i="2"/>
  <c r="H59" i="2"/>
  <c r="D36" i="2"/>
  <c r="G36" i="2"/>
  <c r="D34" i="2"/>
  <c r="G34" i="2"/>
  <c r="H34" i="2"/>
  <c r="D92" i="1"/>
  <c r="F92" i="1"/>
  <c r="G92" i="1"/>
  <c r="D90" i="1"/>
  <c r="D89" i="1" s="1"/>
  <c r="D88" i="1" s="1"/>
  <c r="F90" i="1"/>
  <c r="G90" i="1"/>
  <c r="D79" i="1"/>
  <c r="F79" i="1"/>
  <c r="D66" i="1"/>
  <c r="F66" i="1"/>
  <c r="D62" i="1"/>
  <c r="F62" i="1"/>
  <c r="G62" i="1"/>
  <c r="D58" i="1"/>
  <c r="F58" i="1"/>
  <c r="G58" i="1"/>
  <c r="D55" i="1"/>
  <c r="F55" i="1"/>
  <c r="G55" i="1"/>
  <c r="D53" i="1"/>
  <c r="F53" i="1"/>
  <c r="G53" i="1"/>
  <c r="D28" i="1"/>
  <c r="D27" i="1" s="1"/>
  <c r="F27" i="1"/>
  <c r="G28" i="1"/>
  <c r="D23" i="1"/>
  <c r="F23" i="1"/>
  <c r="G23" i="1"/>
  <c r="D16" i="1"/>
  <c r="F16" i="1"/>
  <c r="G16" i="1"/>
  <c r="D9" i="1"/>
  <c r="F9" i="1"/>
  <c r="G9" i="1"/>
  <c r="C199" i="2"/>
  <c r="C198" i="2" s="1"/>
  <c r="C197" i="2" s="1"/>
  <c r="C195" i="2"/>
  <c r="C194" i="2" s="1"/>
  <c r="C193" i="2"/>
  <c r="C192" i="2" s="1"/>
  <c r="C191" i="2" s="1"/>
  <c r="C187" i="2"/>
  <c r="C186" i="2" s="1"/>
  <c r="C14" i="2" s="1"/>
  <c r="C182" i="2"/>
  <c r="C181" i="2"/>
  <c r="C180" i="2" s="1"/>
  <c r="C179" i="2" s="1"/>
  <c r="C173" i="2"/>
  <c r="C172" i="2" s="1"/>
  <c r="C12" i="2" s="1"/>
  <c r="C171" i="2"/>
  <c r="C18" i="2" s="1"/>
  <c r="C163" i="2"/>
  <c r="C157" i="2"/>
  <c r="C150" i="2"/>
  <c r="C144" i="2"/>
  <c r="C140" i="2"/>
  <c r="C121" i="2"/>
  <c r="C111" i="2" s="1"/>
  <c r="C107" i="2"/>
  <c r="C98" i="2" s="1"/>
  <c r="C91" i="2"/>
  <c r="C80" i="2"/>
  <c r="C79" i="2" s="1"/>
  <c r="C78" i="2" s="1"/>
  <c r="C75" i="2"/>
  <c r="C15" i="2" s="1"/>
  <c r="C73" i="2"/>
  <c r="C72" i="2" s="1"/>
  <c r="C11" i="2" s="1"/>
  <c r="C69" i="2"/>
  <c r="C61" i="2"/>
  <c r="C59" i="2"/>
  <c r="C36" i="2"/>
  <c r="C34" i="2"/>
  <c r="C92" i="1"/>
  <c r="C90" i="1"/>
  <c r="C89" i="1" s="1"/>
  <c r="C88" i="1" s="1"/>
  <c r="C79" i="1"/>
  <c r="C66" i="1"/>
  <c r="C62" i="1"/>
  <c r="C58" i="1"/>
  <c r="C55" i="1"/>
  <c r="C53" i="1"/>
  <c r="C28" i="1"/>
  <c r="C27" i="1" s="1"/>
  <c r="C23" i="1"/>
  <c r="C16" i="1"/>
  <c r="C9" i="1"/>
  <c r="D57" i="1" l="1"/>
  <c r="D52" i="1"/>
  <c r="D65" i="1"/>
  <c r="D64" i="1" s="1"/>
  <c r="H186" i="2"/>
  <c r="G15" i="1"/>
  <c r="H194" i="2"/>
  <c r="H192" i="2"/>
  <c r="H198" i="2"/>
  <c r="F15" i="1"/>
  <c r="F14" i="1" s="1"/>
  <c r="H72" i="2"/>
  <c r="H17" i="2"/>
  <c r="D15" i="1"/>
  <c r="D14" i="1" s="1"/>
  <c r="H180" i="2"/>
  <c r="H172" i="2"/>
  <c r="H132" i="2"/>
  <c r="H111" i="2"/>
  <c r="H15" i="2"/>
  <c r="F89" i="1"/>
  <c r="G89" i="1"/>
  <c r="C15" i="1"/>
  <c r="C14" i="1" s="1"/>
  <c r="G27" i="1"/>
  <c r="G156" i="2"/>
  <c r="G180" i="2"/>
  <c r="F57" i="1"/>
  <c r="F65" i="1"/>
  <c r="C52" i="1"/>
  <c r="C65" i="1"/>
  <c r="C64" i="1" s="1"/>
  <c r="G57" i="1"/>
  <c r="C57" i="1"/>
  <c r="D17" i="2"/>
  <c r="H79" i="2"/>
  <c r="H156" i="2"/>
  <c r="E156" i="2"/>
  <c r="C131" i="2"/>
  <c r="D13" i="2"/>
  <c r="D178" i="2"/>
  <c r="D177" i="2" s="1"/>
  <c r="E178" i="2"/>
  <c r="E177" i="2" s="1"/>
  <c r="D156" i="2"/>
  <c r="E131" i="2"/>
  <c r="G131" i="2"/>
  <c r="D131" i="2"/>
  <c r="C178" i="2"/>
  <c r="C177" i="2" s="1"/>
  <c r="C13" i="2"/>
  <c r="C17" i="2"/>
  <c r="C23" i="2"/>
  <c r="C9" i="2" s="1"/>
  <c r="C16" i="2"/>
  <c r="C156" i="2"/>
  <c r="G23" i="2"/>
  <c r="G9" i="2" s="1"/>
  <c r="H23" i="2"/>
  <c r="D23" i="2"/>
  <c r="D9" i="2" s="1"/>
  <c r="E23" i="2"/>
  <c r="E9" i="2" s="1"/>
  <c r="D90" i="2"/>
  <c r="E90" i="2"/>
  <c r="G90" i="2"/>
  <c r="G78" i="2"/>
  <c r="G16" i="2"/>
  <c r="E78" i="2"/>
  <c r="E16" i="2"/>
  <c r="E17" i="2"/>
  <c r="G17" i="2"/>
  <c r="D16" i="2"/>
  <c r="C90" i="2"/>
  <c r="F52" i="1"/>
  <c r="G52" i="1"/>
  <c r="D51" i="1" l="1"/>
  <c r="H11" i="2"/>
  <c r="H197" i="2"/>
  <c r="H191" i="2"/>
  <c r="H14" i="2"/>
  <c r="H78" i="2"/>
  <c r="G14" i="1"/>
  <c r="H131" i="2"/>
  <c r="H90" i="2"/>
  <c r="H179" i="2"/>
  <c r="H12" i="2"/>
  <c r="H9" i="2"/>
  <c r="D8" i="1"/>
  <c r="D7" i="1" s="1"/>
  <c r="F64" i="1"/>
  <c r="G88" i="1"/>
  <c r="F88" i="1"/>
  <c r="G179" i="2"/>
  <c r="G51" i="1"/>
  <c r="F51" i="1"/>
  <c r="F8" i="1" s="1"/>
  <c r="F7" i="1" s="1"/>
  <c r="C51" i="1"/>
  <c r="C8" i="1" s="1"/>
  <c r="C7" i="1" s="1"/>
  <c r="H16" i="2"/>
  <c r="E89" i="2"/>
  <c r="E53" i="2" s="1"/>
  <c r="E45" i="2" s="1"/>
  <c r="C89" i="2"/>
  <c r="C53" i="2" s="1"/>
  <c r="C45" i="2" s="1"/>
  <c r="C44" i="2" s="1"/>
  <c r="G89" i="2"/>
  <c r="G53" i="2" s="1"/>
  <c r="G45" i="2" s="1"/>
  <c r="D89" i="2"/>
  <c r="D53" i="2" s="1"/>
  <c r="D45" i="2" s="1"/>
  <c r="H89" i="2" l="1"/>
  <c r="G8" i="1"/>
  <c r="H178" i="2"/>
  <c r="H13" i="2"/>
  <c r="G178" i="2"/>
  <c r="G13" i="2"/>
  <c r="E44" i="2"/>
  <c r="D44" i="2"/>
  <c r="D10" i="2" s="1"/>
  <c r="G44" i="2"/>
  <c r="G10" i="2" s="1"/>
  <c r="C10" i="2"/>
  <c r="C87" i="2"/>
  <c r="C22" i="2"/>
  <c r="C21" i="2" s="1"/>
  <c r="H53" i="2" l="1"/>
  <c r="G7" i="1"/>
  <c r="H177" i="2"/>
  <c r="G177" i="2"/>
  <c r="G87" i="2"/>
  <c r="G20" i="2"/>
  <c r="G8" i="2"/>
  <c r="D22" i="2"/>
  <c r="D21" i="2" s="1"/>
  <c r="G22" i="2"/>
  <c r="G21" i="2" s="1"/>
  <c r="D87" i="2"/>
  <c r="E10" i="2"/>
  <c r="E22" i="2"/>
  <c r="E21" i="2" s="1"/>
  <c r="E87" i="2"/>
  <c r="C20" i="2"/>
  <c r="C19" i="2" s="1"/>
  <c r="C8" i="2"/>
  <c r="C7" i="2" s="1"/>
  <c r="D20" i="2"/>
  <c r="D19" i="2" s="1"/>
  <c r="D8" i="2"/>
  <c r="D7" i="2" s="1"/>
  <c r="F1" i="2" l="1"/>
  <c r="G1" i="2" s="1"/>
  <c r="H45" i="2"/>
  <c r="G7" i="2"/>
  <c r="G19" i="2"/>
  <c r="E8" i="2"/>
  <c r="E7" i="2" s="1"/>
  <c r="E20" i="2"/>
  <c r="E19" i="2" s="1"/>
  <c r="F2" i="2" l="1"/>
  <c r="H44" i="2"/>
  <c r="G2" i="2" l="1"/>
  <c r="G3" i="2" s="1"/>
  <c r="F3" i="2"/>
  <c r="H87" i="2"/>
  <c r="H10" i="2"/>
  <c r="H22" i="2"/>
  <c r="H20" i="2" l="1"/>
  <c r="H8" i="2"/>
  <c r="H21" i="2"/>
  <c r="H19" i="2" l="1"/>
  <c r="H7" i="2"/>
</calcChain>
</file>

<file path=xl/sharedStrings.xml><?xml version="1.0" encoding="utf-8"?>
<sst xmlns="http://schemas.openxmlformats.org/spreadsheetml/2006/main" count="495" uniqueCount="438">
  <si>
    <t xml:space="preserve">lei </t>
  </si>
  <si>
    <t>Cod</t>
  </si>
  <si>
    <t>Denumire indicator</t>
  </si>
  <si>
    <t>formule</t>
  </si>
  <si>
    <t>Prevederi bugetare aprobate la finele perioadei de raportare</t>
  </si>
  <si>
    <t>Prevederi bugetare trimestriale cumulate</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</si>
  <si>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</si>
  <si>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</si>
  <si>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</si>
  <si>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</si>
  <si>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</si>
  <si>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</si>
  <si>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</si>
  <si>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</si>
  <si>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</si>
  <si>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</si>
  <si>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</si>
  <si>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</si>
  <si>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</si>
  <si>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</si>
  <si>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</si>
  <si>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</si>
  <si>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</si>
  <si>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</si>
  <si>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</si>
  <si>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</si>
  <si>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</si>
  <si>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</si>
  <si>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</si>
  <si>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</si>
  <si>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</si>
  <si>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</si>
  <si>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</si>
  <si>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</si>
  <si>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</si>
  <si>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</si>
  <si>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</si>
  <si>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</si>
  <si>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</si>
  <si>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</si>
  <si>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</si>
  <si>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</si>
  <si>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</si>
  <si>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</si>
  <si>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</si>
  <si>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</si>
  <si>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</si>
  <si>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</si>
  <si>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</si>
  <si>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</si>
  <si>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</si>
  <si>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</si>
  <si>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</si>
  <si>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</si>
  <si>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</si>
  <si>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</si>
  <si>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</si>
  <si>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</si>
  <si>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</si>
  <si>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</si>
  <si>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</si>
  <si>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</si>
  <si>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</si>
  <si>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</si>
  <si>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</si>
  <si>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</si>
  <si>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</si>
  <si>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</si>
  <si>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</si>
  <si>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</si>
  <si>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</si>
  <si>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</si>
  <si>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</si>
  <si>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</si>
  <si>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</si>
  <si>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</si>
  <si>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</si>
  <si>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</si>
  <si>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</si>
  <si>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</si>
  <si>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</si>
  <si>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</si>
  <si>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</si>
  <si>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</si>
  <si>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</si>
  <si>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</si>
  <si>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</si>
  <si>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</si>
  <si>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</si>
  <si>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</si>
  <si>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</si>
  <si>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</si>
  <si>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</si>
  <si>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</si>
  <si>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</si>
  <si>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</si>
  <si>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</si>
  <si>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</si>
  <si>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</si>
  <si>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</si>
  <si>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</si>
  <si>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</si>
  <si>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</si>
  <si>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</si>
  <si>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</si>
  <si>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</si>
  <si>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</si>
  <si>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</si>
  <si>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</si>
  <si>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</si>
  <si>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</si>
  <si>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</si>
  <si>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</si>
  <si>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</si>
  <si>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</si>
  <si>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</si>
  <si>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</si>
  <si>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</si>
  <si>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</si>
  <si>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</si>
  <si>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</si>
  <si>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</si>
  <si>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</si>
  <si>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</si>
  <si>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</si>
  <si>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</si>
  <si>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</si>
  <si>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</si>
  <si>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</si>
  <si>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</si>
  <si>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</si>
  <si>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</si>
  <si>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</si>
  <si>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</si>
  <si>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</si>
  <si>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</si>
  <si>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</si>
  <si>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</si>
  <si>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</si>
  <si>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</si>
  <si>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</si>
  <si>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</si>
  <si>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</si>
  <si>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</si>
  <si>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</si>
  <si>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</si>
  <si>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</si>
  <si>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</si>
  <si>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</si>
  <si>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</si>
  <si>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</si>
  <si>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</si>
  <si>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</si>
  <si>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</si>
  <si>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</si>
  <si>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</si>
  <si>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</si>
  <si>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</si>
  <si>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</si>
  <si>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</si>
  <si>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</si>
  <si>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</si>
  <si>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</si>
  <si>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</si>
  <si>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</si>
  <si>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</si>
  <si>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</si>
  <si>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</si>
  <si>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</si>
  <si>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</si>
  <si>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</si>
  <si>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</si>
  <si>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</si>
  <si>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</si>
  <si>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</si>
  <si>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</si>
  <si>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</si>
  <si>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</si>
  <si>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</si>
  <si>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</si>
  <si>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</si>
  <si>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</si>
  <si>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</si>
  <si>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</si>
  <si>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</si>
  <si>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</si>
  <si>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</si>
  <si>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</si>
  <si>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</si>
  <si>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</si>
  <si>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</si>
  <si>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</si>
  <si>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</si>
  <si>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</si>
  <si>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</si>
  <si>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</si>
  <si>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</si>
  <si>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</si>
  <si>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</si>
  <si>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</si>
  <si>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</si>
  <si>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</si>
  <si>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</si>
  <si>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</si>
  <si>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</si>
  <si>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</si>
  <si>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</si>
  <si>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</si>
  <si>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</si>
  <si>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</si>
  <si>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</si>
  <si>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</si>
  <si>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</si>
  <si>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</si>
  <si>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</si>
  <si>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</si>
  <si>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</si>
  <si>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</si>
  <si>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</si>
  <si>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</si>
  <si>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</si>
  <si>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</si>
  <si>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</si>
  <si>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</si>
  <si>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</si>
  <si>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</si>
  <si>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</si>
  <si>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</si>
  <si>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</si>
  <si>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</si>
  <si>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</si>
  <si>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</si>
  <si>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</si>
  <si>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</si>
  <si>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</si>
  <si>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</si>
  <si>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</si>
  <si>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</si>
  <si>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</si>
  <si>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</si>
  <si>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</si>
  <si>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</si>
  <si>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</si>
  <si>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</si>
  <si>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</si>
  <si>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</si>
  <si>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</si>
  <si>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</si>
  <si>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</si>
  <si>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</si>
  <si>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</si>
  <si>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</si>
  <si>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</si>
  <si>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</si>
  <si>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</si>
  <si>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</si>
  <si>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</si>
  <si>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</si>
  <si>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</si>
  <si>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</si>
  <si>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</si>
  <si>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</si>
  <si>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</si>
  <si>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</si>
  <si>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</si>
  <si>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</si>
  <si>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</si>
  <si>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</si>
  <si>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</si>
  <si>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</si>
  <si>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</si>
  <si>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</si>
  <si>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</si>
  <si>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</si>
  <si>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</si>
  <si>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</si>
  <si>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</si>
  <si>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</si>
  <si>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</si>
  <si>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</si>
  <si>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</si>
  <si>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</si>
  <si>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</si>
  <si>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</si>
  <si>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</si>
  <si>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</si>
  <si>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</si>
  <si>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</si>
  <si>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</si>
  <si>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</si>
  <si>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</si>
  <si>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</si>
  <si>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</si>
  <si>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</si>
  <si>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</si>
  <si>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</si>
  <si>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</si>
  <si>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</si>
  <si>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</si>
  <si>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</si>
  <si>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</si>
  <si>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</si>
  <si>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</si>
  <si>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</si>
  <si>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</si>
  <si>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</si>
  <si>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</si>
  <si>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</si>
  <si>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</si>
  <si>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</si>
  <si>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</si>
  <si>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</si>
  <si>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</si>
  <si>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</si>
  <si>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</si>
  <si>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</si>
  <si>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</si>
  <si>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</si>
  <si>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</si>
  <si>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</si>
  <si>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</si>
  <si>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</si>
  <si>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</si>
  <si>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</si>
  <si>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</si>
  <si>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</si>
  <si>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</si>
  <si>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</si>
  <si>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</si>
  <si>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</si>
  <si>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</si>
  <si>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</si>
  <si>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</si>
  <si>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</si>
  <si>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</si>
  <si>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</si>
  <si>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</si>
  <si>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</si>
  <si>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</si>
  <si>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</si>
  <si>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</si>
  <si>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</si>
  <si>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</si>
  <si>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</si>
  <si>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</si>
  <si>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</si>
  <si>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</si>
  <si>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</si>
  <si>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</si>
  <si>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</si>
  <si>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</si>
  <si>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</si>
  <si>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</si>
  <si>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</si>
  <si>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</si>
  <si>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</si>
  <si>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</si>
  <si>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</si>
  <si>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</si>
  <si>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</si>
  <si>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</si>
  <si>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</si>
  <si>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</si>
  <si>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</si>
  <si>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</si>
  <si>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</si>
  <si>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</si>
  <si>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</si>
  <si>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</si>
  <si>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</si>
  <si>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</si>
  <si>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</si>
  <si>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</si>
  <si>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</si>
  <si>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</si>
  <si>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</si>
  <si>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</si>
  <si>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</si>
  <si>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</si>
  <si>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</si>
  <si>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</si>
  <si>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</si>
  <si>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</si>
  <si>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</si>
  <si>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</si>
  <si>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</si>
  <si>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</si>
  <si>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</si>
  <si>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</si>
  <si>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</si>
  <si>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</si>
  <si>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</si>
  <si>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</si>
  <si>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</si>
  <si>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</si>
  <si>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</si>
  <si>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</si>
  <si>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</si>
  <si>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</si>
  <si>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</si>
  <si>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</si>
  <si>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</si>
  <si>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</si>
  <si>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</si>
  <si>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</si>
  <si>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</si>
  <si>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</si>
  <si>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</si>
  <si>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</si>
  <si>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</si>
  <si>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</si>
  <si>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</si>
  <si>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</si>
  <si>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</si>
  <si>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</si>
  <si>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</si>
  <si>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</si>
  <si>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</si>
  <si>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</si>
  <si>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</si>
  <si>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</si>
  <si>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</si>
  <si>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</si>
  <si>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</si>
  <si>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</si>
  <si>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</si>
  <si>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</si>
  <si>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</si>
  <si>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PREȘEDINTE-DIRECTOR GENERAL,</t>
  </si>
  <si>
    <t>DR. DANIEL MUȘAT</t>
  </si>
  <si>
    <t>DIRECTOR ECONOMIC,</t>
  </si>
  <si>
    <t>EC. JENI STRIGOIU</t>
  </si>
  <si>
    <t>CASA DE ASIGURARI DE SANATATE ARGES</t>
  </si>
  <si>
    <t>CONT DE EXECUTIE CHELTUIELI DECEMBRIE  2019</t>
  </si>
  <si>
    <t>Plati efectuate cumulat DECEMBRIE</t>
  </si>
  <si>
    <t>Incasari realizate cumulat DECEMBRIE 2019</t>
  </si>
  <si>
    <t>42.05.,74</t>
  </si>
  <si>
    <t>CONT DE EXECUTIE VENITURI DECEMBRIE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</si>
</sst>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_l_e_i_-;\-* #,##0.00\ _l_e_i_-;_-* &quot;-&quot;??\ _l_e_i_-;_-@_-"/>
  </numFmts>
  <fonts count="21"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16">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3" fontId="7" fillId="0" borderId="1" xfId="0" applyNumberFormat="1" applyFont="1" applyFill="1" applyBorder="1" applyAlignment="1">
      <alignment horizontal="center" wrapText="1"/>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2"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6" applyNumberFormat="1" applyFont="1" applyFill="1" applyBorder="1" applyAlignment="1" applyProtection="1">
      <alignment horizontal="right" wrapText="1"/>
    </xf>
    <xf numFmtId="0" fontId="4" fillId="2" borderId="0" xfId="0" applyFont="1" applyFill="1"/>
    <xf numFmtId="4" fontId="7" fillId="0" borderId="1" xfId="0" applyNumberFormat="1" applyFont="1" applyBorder="1"/>
    <xf numFmtId="4" fontId="4" fillId="0" borderId="1" xfId="0" applyNumberFormat="1" applyFont="1" applyBorder="1"/>
    <xf numFmtId="4" fontId="6" fillId="0" borderId="1" xfId="0" applyNumberFormat="1" applyFont="1" applyBorder="1" applyAlignment="1">
      <alignment horizontal="right"/>
    </xf>
    <xf numFmtId="4" fontId="6" fillId="0" borderId="0" xfId="0" applyNumberFormat="1" applyFont="1" applyFill="1" applyBorder="1" applyAlignment="1">
      <alignment horizontal="center" wrapText="1"/>
    </xf>
    <xf numFmtId="4" fontId="6" fillId="0" borderId="1" xfId="0" applyNumberFormat="1" applyFont="1" applyFill="1" applyBorder="1" applyAlignment="1">
      <alignment horizontal="center"/>
    </xf>
    <xf numFmtId="4" fontId="7" fillId="0" borderId="0" xfId="0" applyNumberFormat="1" applyFont="1" applyFill="1"/>
    <xf numFmtId="0" fontId="20" fillId="0" borderId="0" xfId="0" applyFont="1" applyAlignment="1">
      <alignment wrapText="1"/>
    </xf>
    <xf numFmtId="0" fontId="20" fillId="0" borderId="0" xfId="0" applyFont="1"/>
    <xf numFmtId="4" fontId="20" fillId="0" borderId="0" xfId="0" applyNumberFormat="1" applyFont="1"/>
    <xf numFmtId="0" fontId="4" fillId="0" borderId="0" xfId="0" applyFont="1" applyAlignment="1">
      <alignment wrapText="1"/>
    </xf>
    <xf numFmtId="0" fontId="4" fillId="0" borderId="0" xfId="0" applyFont="1"/>
    <xf numFmtId="4" fontId="4" fillId="0" borderId="0" xfId="0" applyNumberFormat="1" applyFont="1"/>
    <xf numFmtId="49" fontId="4" fillId="0" borderId="0" xfId="0" applyNumberFormat="1" applyFont="1" applyAlignment="1">
      <alignment vertical="top" wrapText="1"/>
    </xf>
    <xf numFmtId="3" fontId="4" fillId="0" borderId="0" xfId="0" applyNumberFormat="1" applyFont="1"/>
    <xf numFmtId="0" fontId="4" fillId="0" borderId="0" xfId="0" applyFont="1" applyFill="1" applyAlignment="1"/>
    <xf numFmtId="4" fontId="4" fillId="3" borderId="1" xfId="0" applyNumberFormat="1" applyFont="1" applyFill="1" applyBorder="1"/>
    <xf numFmtId="4" fontId="4" fillId="2" borderId="1" xfId="0" applyNumberFormat="1" applyFont="1" applyFill="1" applyBorder="1"/>
    <xf numFmtId="164" fontId="20" fillId="0" borderId="1" xfId="2" applyNumberFormat="1" applyFont="1" applyFill="1" applyBorder="1" applyAlignment="1">
      <alignment wrapText="1"/>
    </xf>
  </cellXfs>
  <cellStyles count="13">
    <cellStyle name="Comma 2" xfId="3" xr:uid="{00000000-0005-0000-0000-000000000000}"/>
    <cellStyle name="Comma0" xfId="8" xr:uid="{00000000-0005-0000-0000-000001000000}"/>
    <cellStyle name="Normal" xfId="0" builtinId="0"/>
    <cellStyle name="Normal 2" xfId="1" xr:uid="{00000000-0005-0000-0000-000003000000}"/>
    <cellStyle name="Normal 3" xfId="4" xr:uid="{00000000-0005-0000-0000-000004000000}"/>
    <cellStyle name="Normal 4" xfId="9" xr:uid="{00000000-0005-0000-0000-000005000000}"/>
    <cellStyle name="Normal 5" xfId="10" xr:uid="{00000000-0005-0000-0000-000006000000}"/>
    <cellStyle name="Normal_buget 2004 cf lg 507 2003 CU DEBL10% MAI cu virari" xfId="7" xr:uid="{00000000-0005-0000-0000-000007000000}"/>
    <cellStyle name="Normal_BUGET RECTIFICARE OUG 89 VIRARI FINALE" xfId="2" xr:uid="{00000000-0005-0000-0000-000008000000}"/>
    <cellStyle name="Normal_BUGET RECTIFICARE OUG 89 VIRARI FINALE_12.Cont executie CHELTUIELI DECEMBRIE 2014" xfId="6" xr:uid="{00000000-0005-0000-0000-000009000000}"/>
    <cellStyle name="Normal_LG 216 CALCULE BVC 2001" xfId="5" xr:uid="{00000000-0005-0000-0000-00000A000000}"/>
    <cellStyle name="Percent 2" xfId="11" xr:uid="{00000000-0005-0000-0000-00000B000000}"/>
    <cellStyle name="Style 1"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G103"/>
  <sheetViews>
    <sheetView workbookViewId="0">
      <pane xSplit="4" ySplit="6" topLeftCell="E7" activePane="bottomRight" state="frozen"/>
      <selection activeCell="A3" sqref="A3:F3"/>
      <selection pane="topRight" activeCell="A3" sqref="A3:F3"/>
      <selection pane="bottomLeft" activeCell="A3" sqref="A3:F3"/>
      <selection pane="bottomRight" activeCell="B5" sqref="B5"/>
    </sheetView>
  </sheetViews>
  <sheetFormatPr defaultRowHeight="15" x14ac:dyDescent="0.3"/>
  <cols>
    <col min="1" max="1" width="8.7109375" style="63" customWidth="1"/>
    <col min="2" max="2" width="57.5703125" style="5" customWidth="1"/>
    <col min="3" max="3" width="5.5703125" style="5" customWidth="1"/>
    <col min="4" max="5" width="14" style="44" customWidth="1"/>
    <col min="6" max="6" width="18" style="5" customWidth="1"/>
    <col min="7" max="7" width="13.42578125" style="5" customWidth="1"/>
    <col min="8" max="16384" width="9.140625" style="5"/>
  </cols>
  <sheetData>
    <row r="1" spans="1:7" ht="20.25" x14ac:dyDescent="0.35">
      <c r="A1" s="112" t="s">
        <v>432</v>
      </c>
      <c r="B1" s="64"/>
      <c r="C1" s="64"/>
      <c r="D1" s="65"/>
      <c r="E1" s="65"/>
      <c r="F1" s="44"/>
    </row>
    <row r="2" spans="1:7" ht="17.25" customHeight="1" x14ac:dyDescent="0.35">
      <c r="B2" s="64" t="s">
        <v>437</v>
      </c>
      <c r="C2" s="67"/>
      <c r="D2" s="65"/>
      <c r="E2" s="65"/>
      <c r="F2" s="44"/>
    </row>
    <row r="3" spans="1:7" x14ac:dyDescent="0.3">
      <c r="A3" s="68"/>
      <c r="B3" s="69"/>
      <c r="C3" s="69"/>
      <c r="D3" s="6"/>
      <c r="E3" s="6"/>
      <c r="F3" s="6"/>
      <c r="G3" s="6"/>
    </row>
    <row r="4" spans="1:7" ht="12.75" customHeight="1" x14ac:dyDescent="0.3">
      <c r="B4" s="66"/>
      <c r="C4" s="66"/>
      <c r="D4" s="6"/>
      <c r="E4" s="6"/>
      <c r="F4" s="6"/>
      <c r="G4" s="70" t="s">
        <v>0</v>
      </c>
    </row>
    <row r="5" spans="1:7" ht="90" x14ac:dyDescent="0.3">
      <c r="A5" s="11" t="s">
        <v>1</v>
      </c>
      <c r="B5" s="11" t="s">
        <v>2</v>
      </c>
      <c r="C5" s="11" t="s">
        <v>3</v>
      </c>
      <c r="D5" s="11" t="s">
        <v>4</v>
      </c>
      <c r="E5" s="11" t="s">
        <v>5</v>
      </c>
      <c r="F5" s="10" t="s">
        <v>435</v>
      </c>
      <c r="G5" s="10" t="s">
        <v>6</v>
      </c>
    </row>
    <row r="6" spans="1:7" s="72" customFormat="1" x14ac:dyDescent="0.3">
      <c r="A6" s="14"/>
      <c r="B6" s="71"/>
      <c r="C6" s="71"/>
      <c r="D6" s="14"/>
      <c r="E6" s="14"/>
      <c r="F6" s="14"/>
      <c r="G6" s="14"/>
    </row>
    <row r="7" spans="1:7" x14ac:dyDescent="0.3">
      <c r="A7" s="73" t="s">
        <v>7</v>
      </c>
      <c r="B7" s="74" t="s">
        <v>8</v>
      </c>
      <c r="C7" s="62">
        <f>+C8+C64+C92</f>
        <v>0</v>
      </c>
      <c r="D7" s="62">
        <f t="shared" ref="D7:G7" si="0">+D8+D64+D92</f>
        <v>675935350</v>
      </c>
      <c r="E7" s="62">
        <f t="shared" ref="E7" si="1">+E8+E64+E92</f>
        <v>675935350</v>
      </c>
      <c r="F7" s="62">
        <f>+F8+F64+F92</f>
        <v>630579478.16999996</v>
      </c>
      <c r="G7" s="62">
        <f t="shared" si="0"/>
        <v>54080477.130000003</v>
      </c>
    </row>
    <row r="8" spans="1:7" x14ac:dyDescent="0.3">
      <c r="A8" s="73" t="s">
        <v>9</v>
      </c>
      <c r="B8" s="74" t="s">
        <v>10</v>
      </c>
      <c r="C8" s="62">
        <f>+C14+C51+C9</f>
        <v>0</v>
      </c>
      <c r="D8" s="62">
        <f t="shared" ref="D8:G8" si="2">+D14+D51+D9</f>
        <v>499423430</v>
      </c>
      <c r="E8" s="62">
        <f t="shared" ref="E8" si="3">+E14+E51+E9</f>
        <v>499423430</v>
      </c>
      <c r="F8" s="62">
        <f>+F14+F51+F9</f>
        <v>614992378.16999996</v>
      </c>
      <c r="G8" s="62">
        <f t="shared" si="2"/>
        <v>52890117.130000003</v>
      </c>
    </row>
    <row r="9" spans="1:7" x14ac:dyDescent="0.3">
      <c r="A9" s="73" t="s">
        <v>11</v>
      </c>
      <c r="B9" s="74" t="s">
        <v>12</v>
      </c>
      <c r="C9" s="62">
        <f>+C10+C11+C12+C13</f>
        <v>0</v>
      </c>
      <c r="D9" s="62">
        <f t="shared" ref="D9:G9" si="4">+D10+D11+D12+D13</f>
        <v>0</v>
      </c>
      <c r="E9" s="62">
        <f t="shared" ref="E9" si="5">+E10+E11+E12+E13</f>
        <v>0</v>
      </c>
      <c r="F9" s="62">
        <f t="shared" si="4"/>
        <v>0</v>
      </c>
      <c r="G9" s="62">
        <f t="shared" si="4"/>
        <v>0</v>
      </c>
    </row>
    <row r="10" spans="1:7" ht="45" x14ac:dyDescent="0.3">
      <c r="A10" s="73" t="s">
        <v>13</v>
      </c>
      <c r="B10" s="74" t="s">
        <v>14</v>
      </c>
      <c r="C10" s="62"/>
      <c r="D10" s="62"/>
      <c r="E10" s="62"/>
      <c r="F10" s="62"/>
      <c r="G10" s="62"/>
    </row>
    <row r="11" spans="1:7" ht="45" x14ac:dyDescent="0.3">
      <c r="A11" s="73" t="s">
        <v>15</v>
      </c>
      <c r="B11" s="74" t="s">
        <v>16</v>
      </c>
      <c r="C11" s="62"/>
      <c r="D11" s="62"/>
      <c r="E11" s="62"/>
      <c r="F11" s="62"/>
      <c r="G11" s="62"/>
    </row>
    <row r="12" spans="1:7" ht="30" x14ac:dyDescent="0.3">
      <c r="A12" s="73" t="s">
        <v>17</v>
      </c>
      <c r="B12" s="74" t="s">
        <v>18</v>
      </c>
      <c r="C12" s="62"/>
      <c r="D12" s="62"/>
      <c r="E12" s="62"/>
      <c r="F12" s="62"/>
      <c r="G12" s="62"/>
    </row>
    <row r="13" spans="1:7" ht="45" x14ac:dyDescent="0.3">
      <c r="A13" s="73"/>
      <c r="B13" s="74" t="s">
        <v>19</v>
      </c>
      <c r="C13" s="62"/>
      <c r="D13" s="62"/>
      <c r="E13" s="62"/>
      <c r="F13" s="62"/>
      <c r="G13" s="62"/>
    </row>
    <row r="14" spans="1:7" x14ac:dyDescent="0.3">
      <c r="A14" s="73" t="s">
        <v>20</v>
      </c>
      <c r="B14" s="74" t="s">
        <v>21</v>
      </c>
      <c r="C14" s="62">
        <f>+C15+C27</f>
        <v>0</v>
      </c>
      <c r="D14" s="62">
        <f t="shared" ref="D14:G14" si="6">+D15+D27</f>
        <v>499037430</v>
      </c>
      <c r="E14" s="62">
        <f t="shared" ref="E14" si="7">+E15+E27</f>
        <v>499037430</v>
      </c>
      <c r="F14" s="98">
        <f t="shared" si="6"/>
        <v>614469184.93999994</v>
      </c>
      <c r="G14" s="98">
        <f t="shared" si="6"/>
        <v>52871978.590000004</v>
      </c>
    </row>
    <row r="15" spans="1:7" x14ac:dyDescent="0.3">
      <c r="A15" s="73" t="s">
        <v>22</v>
      </c>
      <c r="B15" s="74" t="s">
        <v>23</v>
      </c>
      <c r="C15" s="62">
        <f>+C16+C23+C26</f>
        <v>0</v>
      </c>
      <c r="D15" s="62">
        <f t="shared" ref="D15:G15" si="8">+D16+D23+D26</f>
        <v>26935000</v>
      </c>
      <c r="E15" s="62">
        <f t="shared" ref="E15" si="9">+E16+E23+E26</f>
        <v>26935000</v>
      </c>
      <c r="F15" s="62">
        <f t="shared" si="8"/>
        <v>34226429.280000001</v>
      </c>
      <c r="G15" s="62">
        <f t="shared" si="8"/>
        <v>3645621.6</v>
      </c>
    </row>
    <row r="16" spans="1:7" ht="30" x14ac:dyDescent="0.3">
      <c r="A16" s="73" t="s">
        <v>24</v>
      </c>
      <c r="B16" s="74" t="s">
        <v>25</v>
      </c>
      <c r="C16" s="62">
        <f>C17+C18+C20+C21+C22+C19</f>
        <v>0</v>
      </c>
      <c r="D16" s="62">
        <f t="shared" ref="D16:G16" si="10">D17+D18+D20+D21+D22+D19</f>
        <v>2257000</v>
      </c>
      <c r="E16" s="62">
        <f t="shared" ref="E16" si="11">E17+E18+E20+E21+E22+E19</f>
        <v>2257000</v>
      </c>
      <c r="F16" s="62">
        <f t="shared" si="10"/>
        <v>3591459</v>
      </c>
      <c r="G16" s="62">
        <f t="shared" si="10"/>
        <v>1240892</v>
      </c>
    </row>
    <row r="17" spans="1:7" s="66" customFormat="1" ht="30" x14ac:dyDescent="0.3">
      <c r="A17" s="75" t="s">
        <v>26</v>
      </c>
      <c r="B17" s="76" t="s">
        <v>27</v>
      </c>
      <c r="C17" s="43"/>
      <c r="D17" s="62">
        <v>2257000</v>
      </c>
      <c r="E17" s="62">
        <v>2257000</v>
      </c>
      <c r="F17" s="43">
        <v>3591459</v>
      </c>
      <c r="G17" s="43">
        <v>1240892</v>
      </c>
    </row>
    <row r="18" spans="1:7" s="66" customFormat="1" ht="30" x14ac:dyDescent="0.3">
      <c r="A18" s="75" t="s">
        <v>28</v>
      </c>
      <c r="B18" s="76" t="s">
        <v>29</v>
      </c>
      <c r="C18" s="43"/>
      <c r="D18" s="62"/>
      <c r="E18" s="62"/>
      <c r="F18" s="43"/>
      <c r="G18" s="43"/>
    </row>
    <row r="19" spans="1:7" s="66" customFormat="1" x14ac:dyDescent="0.3">
      <c r="A19" s="75" t="s">
        <v>30</v>
      </c>
      <c r="B19" s="76" t="s">
        <v>31</v>
      </c>
      <c r="C19" s="43"/>
      <c r="D19" s="62"/>
      <c r="E19" s="62"/>
      <c r="F19" s="43"/>
      <c r="G19" s="43"/>
    </row>
    <row r="20" spans="1:7" s="66" customFormat="1" ht="30" x14ac:dyDescent="0.3">
      <c r="A20" s="75" t="s">
        <v>32</v>
      </c>
      <c r="B20" s="76" t="s">
        <v>33</v>
      </c>
      <c r="C20" s="43"/>
      <c r="D20" s="62"/>
      <c r="E20" s="62"/>
      <c r="F20" s="43"/>
      <c r="G20" s="43"/>
    </row>
    <row r="21" spans="1:7" s="66" customFormat="1" ht="30" x14ac:dyDescent="0.3">
      <c r="A21" s="75" t="s">
        <v>34</v>
      </c>
      <c r="B21" s="76" t="s">
        <v>35</v>
      </c>
      <c r="C21" s="43"/>
      <c r="D21" s="62"/>
      <c r="E21" s="62"/>
      <c r="F21" s="43"/>
      <c r="G21" s="43"/>
    </row>
    <row r="22" spans="1:7" s="66" customFormat="1" ht="43.5" customHeight="1" x14ac:dyDescent="0.3">
      <c r="A22" s="75" t="s">
        <v>36</v>
      </c>
      <c r="B22" s="77" t="s">
        <v>37</v>
      </c>
      <c r="C22" s="43"/>
      <c r="D22" s="62"/>
      <c r="E22" s="62"/>
      <c r="F22" s="43"/>
      <c r="G22" s="43"/>
    </row>
    <row r="23" spans="1:7" s="66" customFormat="1" ht="17.25" x14ac:dyDescent="0.35">
      <c r="A23" s="73" t="s">
        <v>38</v>
      </c>
      <c r="B23" s="78" t="s">
        <v>39</v>
      </c>
      <c r="C23" s="62">
        <f>C24+C25</f>
        <v>0</v>
      </c>
      <c r="D23" s="62">
        <f t="shared" ref="D23:G23" si="12">D24+D25</f>
        <v>157000</v>
      </c>
      <c r="E23" s="62">
        <f t="shared" ref="E23" si="13">E24+E25</f>
        <v>157000</v>
      </c>
      <c r="F23" s="62">
        <f t="shared" si="12"/>
        <v>396287</v>
      </c>
      <c r="G23" s="62">
        <f t="shared" si="12"/>
        <v>157503</v>
      </c>
    </row>
    <row r="24" spans="1:7" s="66" customFormat="1" ht="33" x14ac:dyDescent="0.3">
      <c r="A24" s="75" t="s">
        <v>40</v>
      </c>
      <c r="B24" s="77" t="s">
        <v>41</v>
      </c>
      <c r="C24" s="43"/>
      <c r="D24" s="62">
        <v>157000</v>
      </c>
      <c r="E24" s="62">
        <v>157000</v>
      </c>
      <c r="F24" s="43">
        <f>359549+36738</f>
        <v>396287</v>
      </c>
      <c r="G24" s="43">
        <v>157503</v>
      </c>
    </row>
    <row r="25" spans="1:7" s="66" customFormat="1" ht="33" x14ac:dyDescent="0.3">
      <c r="A25" s="75" t="s">
        <v>42</v>
      </c>
      <c r="B25" s="77" t="s">
        <v>43</v>
      </c>
      <c r="C25" s="43"/>
      <c r="D25" s="62"/>
      <c r="E25" s="62"/>
      <c r="F25" s="43"/>
      <c r="G25" s="43"/>
    </row>
    <row r="26" spans="1:7" s="66" customFormat="1" ht="33" x14ac:dyDescent="0.3">
      <c r="A26" s="75"/>
      <c r="B26" s="77" t="s">
        <v>44</v>
      </c>
      <c r="C26" s="43"/>
      <c r="D26" s="62">
        <v>24521000</v>
      </c>
      <c r="E26" s="62">
        <v>24521000</v>
      </c>
      <c r="F26" s="43">
        <v>30238683.280000001</v>
      </c>
      <c r="G26" s="43">
        <v>2247226.6</v>
      </c>
    </row>
    <row r="27" spans="1:7" s="66" customFormat="1" x14ac:dyDescent="0.3">
      <c r="A27" s="73" t="s">
        <v>45</v>
      </c>
      <c r="B27" s="74" t="s">
        <v>46</v>
      </c>
      <c r="C27" s="62">
        <f>C28+C34+C50+C35+C36+C37+C38+C39+C40+C41+C42+C43+C44+C45+C46+C47+C48+C49</f>
        <v>0</v>
      </c>
      <c r="D27" s="62">
        <f t="shared" ref="D27:G27" si="14">D28+D34+D50+D35+D36+D37+D38+D39+D40+D41+D42+D43+D44+D45+D46+D47+D48+D49</f>
        <v>472102430</v>
      </c>
      <c r="E27" s="62">
        <f t="shared" ref="E27" si="15">E28+E34+E50+E35+E36+E37+E38+E39+E40+E41+E42+E43+E44+E45+E46+E47+E48+E49</f>
        <v>472102430</v>
      </c>
      <c r="F27" s="62">
        <f>F28+F34+F35+F36+F37+F38+F39+F40+F41+F42+F43+F44+F45+F46+F47+F48+F49+F50</f>
        <v>580242755.65999997</v>
      </c>
      <c r="G27" s="62">
        <f t="shared" si="14"/>
        <v>49226356.990000002</v>
      </c>
    </row>
    <row r="28" spans="1:7" s="66" customFormat="1" x14ac:dyDescent="0.3">
      <c r="A28" s="73" t="s">
        <v>47</v>
      </c>
      <c r="B28" s="74" t="s">
        <v>48</v>
      </c>
      <c r="C28" s="62">
        <f>C29+C30+C31+C32+C33</f>
        <v>0</v>
      </c>
      <c r="D28" s="62">
        <f t="shared" ref="D28:G28" si="16">D29+D30+D31+D32+D33</f>
        <v>447589750</v>
      </c>
      <c r="E28" s="62">
        <f t="shared" ref="E28" si="17">E29+E30+E31+E32+E33</f>
        <v>447589750</v>
      </c>
      <c r="F28" s="62">
        <f>F29+F30+F31+F32+F33</f>
        <v>555780549.66999996</v>
      </c>
      <c r="G28" s="62">
        <f t="shared" si="16"/>
        <v>47485181</v>
      </c>
    </row>
    <row r="29" spans="1:7" s="66" customFormat="1" ht="30" x14ac:dyDescent="0.3">
      <c r="A29" s="75" t="s">
        <v>49</v>
      </c>
      <c r="B29" s="76" t="s">
        <v>50</v>
      </c>
      <c r="C29" s="43"/>
      <c r="D29" s="62">
        <v>447589750</v>
      </c>
      <c r="E29" s="62">
        <v>447589750</v>
      </c>
      <c r="F29" s="43">
        <v>559146130.66999996</v>
      </c>
      <c r="G29" s="43">
        <v>47229303</v>
      </c>
    </row>
    <row r="30" spans="1:7" s="66" customFormat="1" ht="66" x14ac:dyDescent="0.3">
      <c r="A30" s="75" t="s">
        <v>51</v>
      </c>
      <c r="B30" s="77" t="s">
        <v>52</v>
      </c>
      <c r="C30" s="43"/>
      <c r="D30" s="62"/>
      <c r="E30" s="62"/>
      <c r="F30" s="43">
        <v>-4009537</v>
      </c>
      <c r="G30" s="43">
        <v>237537</v>
      </c>
    </row>
    <row r="31" spans="1:7" s="66" customFormat="1" ht="27.75" customHeight="1" x14ac:dyDescent="0.3">
      <c r="A31" s="75" t="s">
        <v>53</v>
      </c>
      <c r="B31" s="76" t="s">
        <v>54</v>
      </c>
      <c r="C31" s="43"/>
      <c r="D31" s="62"/>
      <c r="E31" s="62"/>
      <c r="F31" s="43"/>
      <c r="G31" s="43"/>
    </row>
    <row r="32" spans="1:7" s="66" customFormat="1" x14ac:dyDescent="0.3">
      <c r="A32" s="75" t="s">
        <v>55</v>
      </c>
      <c r="B32" s="76" t="s">
        <v>56</v>
      </c>
      <c r="C32" s="43"/>
      <c r="D32" s="62"/>
      <c r="E32" s="62"/>
      <c r="F32" s="43">
        <v>643956</v>
      </c>
      <c r="G32" s="43">
        <v>18341</v>
      </c>
    </row>
    <row r="33" spans="1:7" s="66" customFormat="1" x14ac:dyDescent="0.3">
      <c r="A33" s="75" t="s">
        <v>57</v>
      </c>
      <c r="B33" s="76" t="s">
        <v>58</v>
      </c>
      <c r="C33" s="43"/>
      <c r="D33" s="62"/>
      <c r="E33" s="62"/>
      <c r="F33" s="43"/>
      <c r="G33" s="43"/>
    </row>
    <row r="34" spans="1:7" s="66" customFormat="1" x14ac:dyDescent="0.3">
      <c r="A34" s="75" t="s">
        <v>59</v>
      </c>
      <c r="B34" s="76" t="s">
        <v>60</v>
      </c>
      <c r="C34" s="43"/>
      <c r="D34" s="62"/>
      <c r="E34" s="62"/>
      <c r="F34" s="43"/>
      <c r="G34" s="43"/>
    </row>
    <row r="35" spans="1:7" s="66" customFormat="1" ht="28.5" x14ac:dyDescent="0.3">
      <c r="A35" s="75" t="s">
        <v>61</v>
      </c>
      <c r="B35" s="79" t="s">
        <v>62</v>
      </c>
      <c r="C35" s="43"/>
      <c r="D35" s="62"/>
      <c r="E35" s="62"/>
      <c r="F35" s="43"/>
      <c r="G35" s="43"/>
    </row>
    <row r="36" spans="1:7" s="66" customFormat="1" ht="45" x14ac:dyDescent="0.3">
      <c r="A36" s="75" t="s">
        <v>63</v>
      </c>
      <c r="B36" s="76" t="s">
        <v>64</v>
      </c>
      <c r="C36" s="43"/>
      <c r="D36" s="62">
        <v>36000</v>
      </c>
      <c r="E36" s="62">
        <v>36000</v>
      </c>
      <c r="F36" s="43">
        <v>35037</v>
      </c>
      <c r="G36" s="43">
        <v>3208</v>
      </c>
    </row>
    <row r="37" spans="1:7" s="66" customFormat="1" ht="60" x14ac:dyDescent="0.3">
      <c r="A37" s="75" t="s">
        <v>65</v>
      </c>
      <c r="B37" s="76" t="s">
        <v>66</v>
      </c>
      <c r="C37" s="43"/>
      <c r="D37" s="62">
        <v>10000</v>
      </c>
      <c r="E37" s="62">
        <v>10000</v>
      </c>
      <c r="F37" s="43">
        <v>9722.49</v>
      </c>
      <c r="G37" s="43">
        <v>118.49</v>
      </c>
    </row>
    <row r="38" spans="1:7" s="66" customFormat="1" ht="45" x14ac:dyDescent="0.3">
      <c r="A38" s="75" t="s">
        <v>67</v>
      </c>
      <c r="B38" s="76" t="s">
        <v>68</v>
      </c>
      <c r="C38" s="43"/>
      <c r="D38" s="62"/>
      <c r="E38" s="62"/>
      <c r="F38" s="43"/>
      <c r="G38" s="43"/>
    </row>
    <row r="39" spans="1:7" s="66" customFormat="1" ht="60" x14ac:dyDescent="0.3">
      <c r="A39" s="75" t="s">
        <v>69</v>
      </c>
      <c r="B39" s="76" t="s">
        <v>70</v>
      </c>
      <c r="C39" s="43"/>
      <c r="D39" s="62">
        <v>14000</v>
      </c>
      <c r="E39" s="62">
        <v>14000</v>
      </c>
      <c r="F39" s="43">
        <v>14825</v>
      </c>
      <c r="G39" s="43">
        <v>5</v>
      </c>
    </row>
    <row r="40" spans="1:7" s="66" customFormat="1" ht="60" x14ac:dyDescent="0.3">
      <c r="A40" s="75" t="s">
        <v>71</v>
      </c>
      <c r="B40" s="76" t="s">
        <v>72</v>
      </c>
      <c r="C40" s="43"/>
      <c r="D40" s="62"/>
      <c r="E40" s="62"/>
      <c r="F40" s="43"/>
      <c r="G40" s="43"/>
    </row>
    <row r="41" spans="1:7" s="66" customFormat="1" ht="45" x14ac:dyDescent="0.3">
      <c r="A41" s="75" t="s">
        <v>73</v>
      </c>
      <c r="B41" s="76" t="s">
        <v>74</v>
      </c>
      <c r="C41" s="43"/>
      <c r="D41" s="62"/>
      <c r="E41" s="62"/>
      <c r="F41" s="43"/>
      <c r="G41" s="43">
        <v>0</v>
      </c>
    </row>
    <row r="42" spans="1:7" s="66" customFormat="1" ht="45" x14ac:dyDescent="0.3">
      <c r="A42" s="75" t="s">
        <v>75</v>
      </c>
      <c r="B42" s="76" t="s">
        <v>76</v>
      </c>
      <c r="C42" s="43"/>
      <c r="D42" s="62">
        <v>169000</v>
      </c>
      <c r="E42" s="62">
        <v>169000</v>
      </c>
      <c r="F42" s="43">
        <v>189864.03</v>
      </c>
      <c r="G42" s="43">
        <v>15925.03</v>
      </c>
    </row>
    <row r="43" spans="1:7" s="66" customFormat="1" ht="30" customHeight="1" x14ac:dyDescent="0.3">
      <c r="A43" s="75" t="s">
        <v>77</v>
      </c>
      <c r="B43" s="76" t="s">
        <v>78</v>
      </c>
      <c r="C43" s="43"/>
      <c r="D43" s="62">
        <v>-110290</v>
      </c>
      <c r="E43" s="62">
        <v>-110290</v>
      </c>
      <c r="F43" s="43">
        <v>-81426</v>
      </c>
      <c r="G43" s="43">
        <v>1716</v>
      </c>
    </row>
    <row r="44" spans="1:7" s="66" customFormat="1" x14ac:dyDescent="0.3">
      <c r="A44" s="75" t="s">
        <v>79</v>
      </c>
      <c r="B44" s="76" t="s">
        <v>80</v>
      </c>
      <c r="C44" s="43"/>
      <c r="D44" s="62">
        <v>9737000</v>
      </c>
      <c r="E44" s="62">
        <v>9737000</v>
      </c>
      <c r="F44" s="43">
        <v>9316376.4700000007</v>
      </c>
      <c r="G44" s="43">
        <v>266325.46999999997</v>
      </c>
    </row>
    <row r="45" spans="1:7" s="66" customFormat="1" x14ac:dyDescent="0.3">
      <c r="A45" s="75" t="s">
        <v>81</v>
      </c>
      <c r="B45" s="76" t="s">
        <v>82</v>
      </c>
      <c r="C45" s="43"/>
      <c r="D45" s="62">
        <v>38000</v>
      </c>
      <c r="E45" s="62">
        <v>38000</v>
      </c>
      <c r="F45" s="43">
        <v>39163</v>
      </c>
      <c r="G45" s="43">
        <v>3335</v>
      </c>
    </row>
    <row r="46" spans="1:7" s="66" customFormat="1" ht="38.25" customHeight="1" x14ac:dyDescent="0.3">
      <c r="A46" s="80" t="s">
        <v>83</v>
      </c>
      <c r="B46" s="81" t="s">
        <v>84</v>
      </c>
      <c r="C46" s="43"/>
      <c r="D46" s="62">
        <v>1680</v>
      </c>
      <c r="E46" s="62">
        <v>1680</v>
      </c>
      <c r="F46" s="43">
        <v>1675</v>
      </c>
      <c r="G46" s="43">
        <v>0</v>
      </c>
    </row>
    <row r="47" spans="1:7" s="66" customFormat="1" x14ac:dyDescent="0.3">
      <c r="A47" s="80" t="s">
        <v>85</v>
      </c>
      <c r="B47" s="81" t="s">
        <v>86</v>
      </c>
      <c r="C47" s="43"/>
      <c r="D47" s="62">
        <v>15290</v>
      </c>
      <c r="E47" s="62">
        <v>15290</v>
      </c>
      <c r="F47" s="43">
        <v>12744</v>
      </c>
      <c r="G47" s="43"/>
    </row>
    <row r="48" spans="1:7" s="66" customFormat="1" ht="45" x14ac:dyDescent="0.3">
      <c r="A48" s="80" t="s">
        <v>87</v>
      </c>
      <c r="B48" s="81" t="s">
        <v>88</v>
      </c>
      <c r="C48" s="43"/>
      <c r="D48" s="62">
        <v>342000</v>
      </c>
      <c r="E48" s="62">
        <v>342000</v>
      </c>
      <c r="F48" s="43">
        <v>397194</v>
      </c>
      <c r="G48" s="43">
        <v>34066</v>
      </c>
    </row>
    <row r="49" spans="1:7" ht="30" x14ac:dyDescent="0.3">
      <c r="A49" s="80" t="s">
        <v>89</v>
      </c>
      <c r="B49" s="81" t="s">
        <v>90</v>
      </c>
      <c r="C49" s="43"/>
      <c r="D49" s="62">
        <v>14260000</v>
      </c>
      <c r="E49" s="62">
        <v>14260000</v>
      </c>
      <c r="F49" s="43">
        <v>14527031</v>
      </c>
      <c r="G49" s="43">
        <v>1416477</v>
      </c>
    </row>
    <row r="50" spans="1:7" x14ac:dyDescent="0.3">
      <c r="A50" s="75" t="s">
        <v>91</v>
      </c>
      <c r="B50" s="76" t="s">
        <v>92</v>
      </c>
      <c r="C50" s="43"/>
      <c r="D50" s="62"/>
      <c r="E50" s="62"/>
      <c r="F50" s="43"/>
      <c r="G50" s="43"/>
    </row>
    <row r="51" spans="1:7" x14ac:dyDescent="0.3">
      <c r="A51" s="73" t="s">
        <v>93</v>
      </c>
      <c r="B51" s="74" t="s">
        <v>94</v>
      </c>
      <c r="C51" s="62">
        <f>+C52+C57</f>
        <v>0</v>
      </c>
      <c r="D51" s="62">
        <f t="shared" ref="D51:G51" si="18">+D52+D57</f>
        <v>386000</v>
      </c>
      <c r="E51" s="62">
        <f t="shared" ref="E51" si="19">+E52+E57</f>
        <v>386000</v>
      </c>
      <c r="F51" s="62">
        <f t="shared" si="18"/>
        <v>523193.23</v>
      </c>
      <c r="G51" s="62">
        <f t="shared" si="18"/>
        <v>18138.54</v>
      </c>
    </row>
    <row r="52" spans="1:7" x14ac:dyDescent="0.3">
      <c r="A52" s="73" t="s">
        <v>95</v>
      </c>
      <c r="B52" s="74" t="s">
        <v>96</v>
      </c>
      <c r="C52" s="62">
        <f>+C53+C55</f>
        <v>0</v>
      </c>
      <c r="D52" s="62">
        <f t="shared" ref="D52:G52" si="20">+D53+D55</f>
        <v>0</v>
      </c>
      <c r="E52" s="62">
        <f t="shared" ref="E52" si="21">+E53+E55</f>
        <v>0</v>
      </c>
      <c r="F52" s="62">
        <f t="shared" si="20"/>
        <v>0</v>
      </c>
      <c r="G52" s="62">
        <f t="shared" si="20"/>
        <v>0</v>
      </c>
    </row>
    <row r="53" spans="1:7" x14ac:dyDescent="0.3">
      <c r="A53" s="73" t="s">
        <v>97</v>
      </c>
      <c r="B53" s="74" t="s">
        <v>98</v>
      </c>
      <c r="C53" s="62">
        <f>+C54</f>
        <v>0</v>
      </c>
      <c r="D53" s="62">
        <f t="shared" ref="D53:G53" si="22">+D54</f>
        <v>0</v>
      </c>
      <c r="E53" s="62">
        <f t="shared" si="22"/>
        <v>0</v>
      </c>
      <c r="F53" s="62">
        <f t="shared" si="22"/>
        <v>0</v>
      </c>
      <c r="G53" s="62">
        <f t="shared" si="22"/>
        <v>0</v>
      </c>
    </row>
    <row r="54" spans="1:7" x14ac:dyDescent="0.3">
      <c r="A54" s="75" t="s">
        <v>99</v>
      </c>
      <c r="B54" s="76" t="s">
        <v>100</v>
      </c>
      <c r="C54" s="43"/>
      <c r="D54" s="62"/>
      <c r="E54" s="62"/>
      <c r="F54" s="43"/>
      <c r="G54" s="43"/>
    </row>
    <row r="55" spans="1:7" x14ac:dyDescent="0.3">
      <c r="A55" s="73" t="s">
        <v>101</v>
      </c>
      <c r="B55" s="74" t="s">
        <v>102</v>
      </c>
      <c r="C55" s="62">
        <f>+C56</f>
        <v>0</v>
      </c>
      <c r="D55" s="62">
        <f t="shared" ref="D55:G55" si="23">+D56</f>
        <v>0</v>
      </c>
      <c r="E55" s="62">
        <f t="shared" si="23"/>
        <v>0</v>
      </c>
      <c r="F55" s="62">
        <f t="shared" si="23"/>
        <v>0</v>
      </c>
      <c r="G55" s="62">
        <f t="shared" si="23"/>
        <v>0</v>
      </c>
    </row>
    <row r="56" spans="1:7" x14ac:dyDescent="0.3">
      <c r="A56" s="75" t="s">
        <v>103</v>
      </c>
      <c r="B56" s="76" t="s">
        <v>104</v>
      </c>
      <c r="C56" s="43"/>
      <c r="D56" s="62"/>
      <c r="E56" s="62"/>
      <c r="F56" s="43"/>
      <c r="G56" s="43"/>
    </row>
    <row r="57" spans="1:7" s="18" customFormat="1" x14ac:dyDescent="0.3">
      <c r="A57" s="73" t="s">
        <v>105</v>
      </c>
      <c r="B57" s="74" t="s">
        <v>106</v>
      </c>
      <c r="C57" s="62">
        <f>+C58+C62</f>
        <v>0</v>
      </c>
      <c r="D57" s="62">
        <f t="shared" ref="D57:G57" si="24">+D58+D62</f>
        <v>386000</v>
      </c>
      <c r="E57" s="62">
        <f t="shared" ref="E57" si="25">+E58+E62</f>
        <v>386000</v>
      </c>
      <c r="F57" s="62">
        <f t="shared" si="24"/>
        <v>523193.23</v>
      </c>
      <c r="G57" s="62">
        <f t="shared" si="24"/>
        <v>18138.54</v>
      </c>
    </row>
    <row r="58" spans="1:7" x14ac:dyDescent="0.3">
      <c r="A58" s="73" t="s">
        <v>107</v>
      </c>
      <c r="B58" s="74" t="s">
        <v>108</v>
      </c>
      <c r="C58" s="62">
        <f>C61+C59+C60</f>
        <v>0</v>
      </c>
      <c r="D58" s="62">
        <f t="shared" ref="D58:G58" si="26">D61+D59+D60</f>
        <v>386000</v>
      </c>
      <c r="E58" s="62">
        <f t="shared" ref="E58" si="27">E61+E59+E60</f>
        <v>386000</v>
      </c>
      <c r="F58" s="62">
        <f t="shared" si="26"/>
        <v>523193.23</v>
      </c>
      <c r="G58" s="62">
        <f t="shared" si="26"/>
        <v>18138.54</v>
      </c>
    </row>
    <row r="59" spans="1:7" x14ac:dyDescent="0.3">
      <c r="A59" s="82" t="s">
        <v>109</v>
      </c>
      <c r="B59" s="74" t="s">
        <v>110</v>
      </c>
      <c r="C59" s="62"/>
      <c r="D59" s="62"/>
      <c r="E59" s="62"/>
      <c r="F59" s="62">
        <v>-3484</v>
      </c>
      <c r="G59" s="62">
        <v>-2900</v>
      </c>
    </row>
    <row r="60" spans="1:7" x14ac:dyDescent="0.3">
      <c r="A60" s="82" t="s">
        <v>111</v>
      </c>
      <c r="B60" s="74" t="s">
        <v>112</v>
      </c>
      <c r="C60" s="62"/>
      <c r="D60" s="62"/>
      <c r="E60" s="62"/>
      <c r="F60" s="62"/>
      <c r="G60" s="62"/>
    </row>
    <row r="61" spans="1:7" x14ac:dyDescent="0.3">
      <c r="A61" s="75" t="s">
        <v>113</v>
      </c>
      <c r="B61" s="83" t="s">
        <v>114</v>
      </c>
      <c r="C61" s="43"/>
      <c r="D61" s="62">
        <v>386000</v>
      </c>
      <c r="E61" s="62">
        <v>386000</v>
      </c>
      <c r="F61" s="43">
        <v>526677.23</v>
      </c>
      <c r="G61" s="43">
        <v>21038.54</v>
      </c>
    </row>
    <row r="62" spans="1:7" ht="30" x14ac:dyDescent="0.3">
      <c r="A62" s="73" t="s">
        <v>115</v>
      </c>
      <c r="B62" s="74" t="s">
        <v>116</v>
      </c>
      <c r="C62" s="62">
        <f>C63</f>
        <v>0</v>
      </c>
      <c r="D62" s="62">
        <f t="shared" ref="D62:G62" si="28">D63</f>
        <v>0</v>
      </c>
      <c r="E62" s="62">
        <f t="shared" si="28"/>
        <v>0</v>
      </c>
      <c r="F62" s="62">
        <f t="shared" si="28"/>
        <v>0</v>
      </c>
      <c r="G62" s="62">
        <f t="shared" si="28"/>
        <v>0</v>
      </c>
    </row>
    <row r="63" spans="1:7" x14ac:dyDescent="0.3">
      <c r="A63" s="75" t="s">
        <v>117</v>
      </c>
      <c r="B63" s="83" t="s">
        <v>118</v>
      </c>
      <c r="C63" s="43"/>
      <c r="D63" s="62"/>
      <c r="E63" s="62"/>
      <c r="F63" s="43"/>
      <c r="G63" s="43"/>
    </row>
    <row r="64" spans="1:7" x14ac:dyDescent="0.3">
      <c r="A64" s="73" t="s">
        <v>119</v>
      </c>
      <c r="B64" s="74" t="s">
        <v>120</v>
      </c>
      <c r="C64" s="62">
        <f>+C65</f>
        <v>0</v>
      </c>
      <c r="D64" s="62">
        <f t="shared" ref="D64:F64" si="29">+D65</f>
        <v>176511920</v>
      </c>
      <c r="E64" s="62">
        <f t="shared" si="29"/>
        <v>176511920</v>
      </c>
      <c r="F64" s="62">
        <f t="shared" si="29"/>
        <v>653</v>
      </c>
      <c r="G64" s="62">
        <v>0</v>
      </c>
    </row>
    <row r="65" spans="1:7" s="66" customFormat="1" ht="30" x14ac:dyDescent="0.3">
      <c r="A65" s="73" t="s">
        <v>121</v>
      </c>
      <c r="B65" s="74" t="s">
        <v>122</v>
      </c>
      <c r="C65" s="62">
        <f>+C66+C79</f>
        <v>0</v>
      </c>
      <c r="D65" s="62">
        <f t="shared" ref="D65:F65" si="30">+D66+D79</f>
        <v>176511920</v>
      </c>
      <c r="E65" s="62">
        <f t="shared" ref="E65" si="31">+E66+E79</f>
        <v>176511920</v>
      </c>
      <c r="F65" s="62">
        <f t="shared" si="30"/>
        <v>653</v>
      </c>
      <c r="G65" s="62">
        <v>0</v>
      </c>
    </row>
    <row r="66" spans="1:7" s="66" customFormat="1" x14ac:dyDescent="0.3">
      <c r="A66" s="73" t="s">
        <v>123</v>
      </c>
      <c r="B66" s="74" t="s">
        <v>124</v>
      </c>
      <c r="C66" s="62">
        <f>C67+C68+C69+C70+C72+C73+C74+C75+C71+C76+C77+C78</f>
        <v>0</v>
      </c>
      <c r="D66" s="62">
        <f t="shared" ref="D66:G66" si="32">D67+D68+D69+D70+D72+D73+D74+D75+D71+D76+D77+D78</f>
        <v>176511920</v>
      </c>
      <c r="E66" s="62">
        <f t="shared" ref="E66" si="33">E67+E68+E69+E70+E72+E73+E74+E75+E71+E76+E77+E78</f>
        <v>176511920</v>
      </c>
      <c r="F66" s="62">
        <f t="shared" si="32"/>
        <v>0</v>
      </c>
      <c r="G66" s="62">
        <f t="shared" si="32"/>
        <v>0</v>
      </c>
    </row>
    <row r="67" spans="1:7" s="66" customFormat="1" ht="30" x14ac:dyDescent="0.3">
      <c r="A67" s="75" t="s">
        <v>125</v>
      </c>
      <c r="B67" s="83" t="s">
        <v>126</v>
      </c>
      <c r="C67" s="43"/>
      <c r="D67" s="62"/>
      <c r="E67" s="62"/>
      <c r="F67" s="43"/>
      <c r="G67" s="43"/>
    </row>
    <row r="68" spans="1:7" s="66" customFormat="1" ht="30" x14ac:dyDescent="0.3">
      <c r="A68" s="75" t="s">
        <v>127</v>
      </c>
      <c r="B68" s="83" t="s">
        <v>128</v>
      </c>
      <c r="C68" s="43"/>
      <c r="D68" s="62"/>
      <c r="E68" s="62"/>
      <c r="F68" s="43"/>
      <c r="G68" s="43"/>
    </row>
    <row r="69" spans="1:7" s="66" customFormat="1" ht="30" x14ac:dyDescent="0.3">
      <c r="A69" s="84" t="s">
        <v>129</v>
      </c>
      <c r="B69" s="83" t="s">
        <v>130</v>
      </c>
      <c r="C69" s="43"/>
      <c r="D69" s="62">
        <v>88735710</v>
      </c>
      <c r="E69" s="62">
        <v>88735710</v>
      </c>
      <c r="F69" s="43"/>
      <c r="G69" s="43"/>
    </row>
    <row r="70" spans="1:7" s="66" customFormat="1" ht="30" x14ac:dyDescent="0.3">
      <c r="A70" s="75" t="s">
        <v>131</v>
      </c>
      <c r="B70" s="85" t="s">
        <v>132</v>
      </c>
      <c r="C70" s="43"/>
      <c r="D70" s="62"/>
      <c r="E70" s="62"/>
      <c r="F70" s="43"/>
      <c r="G70" s="43"/>
    </row>
    <row r="71" spans="1:7" s="66" customFormat="1" x14ac:dyDescent="0.3">
      <c r="A71" s="75" t="s">
        <v>133</v>
      </c>
      <c r="B71" s="85" t="s">
        <v>134</v>
      </c>
      <c r="C71" s="43"/>
      <c r="D71" s="62"/>
      <c r="E71" s="62"/>
      <c r="F71" s="43"/>
      <c r="G71" s="43"/>
    </row>
    <row r="72" spans="1:7" s="66" customFormat="1" ht="30" x14ac:dyDescent="0.3">
      <c r="A72" s="75" t="s">
        <v>135</v>
      </c>
      <c r="B72" s="85" t="s">
        <v>136</v>
      </c>
      <c r="C72" s="43"/>
      <c r="D72" s="62"/>
      <c r="E72" s="62"/>
      <c r="F72" s="43"/>
      <c r="G72" s="43"/>
    </row>
    <row r="73" spans="1:7" s="66" customFormat="1" ht="30" x14ac:dyDescent="0.3">
      <c r="A73" s="75" t="s">
        <v>137</v>
      </c>
      <c r="B73" s="85" t="s">
        <v>138</v>
      </c>
      <c r="C73" s="43"/>
      <c r="D73" s="62"/>
      <c r="E73" s="62"/>
      <c r="F73" s="43"/>
      <c r="G73" s="43"/>
    </row>
    <row r="74" spans="1:7" s="66" customFormat="1" ht="30" x14ac:dyDescent="0.3">
      <c r="A74" s="75" t="s">
        <v>139</v>
      </c>
      <c r="B74" s="85" t="s">
        <v>140</v>
      </c>
      <c r="C74" s="43"/>
      <c r="D74" s="62"/>
      <c r="E74" s="62"/>
      <c r="F74" s="43"/>
      <c r="G74" s="43"/>
    </row>
    <row r="75" spans="1:7" s="66" customFormat="1" ht="75" x14ac:dyDescent="0.3">
      <c r="A75" s="75" t="s">
        <v>141</v>
      </c>
      <c r="B75" s="85" t="s">
        <v>142</v>
      </c>
      <c r="C75" s="43"/>
      <c r="D75" s="62"/>
      <c r="E75" s="62"/>
      <c r="F75" s="43"/>
      <c r="G75" s="43"/>
    </row>
    <row r="76" spans="1:7" s="66" customFormat="1" ht="30" x14ac:dyDescent="0.3">
      <c r="A76" s="75" t="s">
        <v>143</v>
      </c>
      <c r="B76" s="85" t="s">
        <v>144</v>
      </c>
      <c r="C76" s="43"/>
      <c r="D76" s="62">
        <v>6444210</v>
      </c>
      <c r="E76" s="62">
        <v>6444210</v>
      </c>
      <c r="F76" s="43"/>
      <c r="G76" s="43"/>
    </row>
    <row r="77" spans="1:7" s="66" customFormat="1" ht="30" x14ac:dyDescent="0.3">
      <c r="A77" s="75" t="s">
        <v>145</v>
      </c>
      <c r="B77" s="85" t="s">
        <v>146</v>
      </c>
      <c r="C77" s="43"/>
      <c r="D77" s="62"/>
      <c r="E77" s="62"/>
      <c r="F77" s="43"/>
      <c r="G77" s="43"/>
    </row>
    <row r="78" spans="1:7" s="66" customFormat="1" ht="60" x14ac:dyDescent="0.3">
      <c r="A78" s="75" t="s">
        <v>436</v>
      </c>
      <c r="B78" s="85" t="s">
        <v>147</v>
      </c>
      <c r="C78" s="43"/>
      <c r="D78" s="62">
        <v>81332000</v>
      </c>
      <c r="E78" s="62">
        <v>81332000</v>
      </c>
      <c r="F78" s="43"/>
      <c r="G78" s="43"/>
    </row>
    <row r="79" spans="1:7" s="66" customFormat="1" x14ac:dyDescent="0.3">
      <c r="A79" s="73" t="s">
        <v>148</v>
      </c>
      <c r="B79" s="74" t="s">
        <v>149</v>
      </c>
      <c r="C79" s="62">
        <f>+C80+C81+C82+C83+C84+C85+C86+C87</f>
        <v>0</v>
      </c>
      <c r="D79" s="62">
        <f t="shared" ref="D79:G79" si="34">+D80+D81+D82+D83+D84+D85+D86+D87</f>
        <v>0</v>
      </c>
      <c r="E79" s="62">
        <f t="shared" ref="E79" si="35">+E80+E81+E82+E83+E84+E85+E86+E87</f>
        <v>0</v>
      </c>
      <c r="F79" s="62">
        <f t="shared" si="34"/>
        <v>653</v>
      </c>
      <c r="G79" s="62">
        <f t="shared" si="34"/>
        <v>0</v>
      </c>
    </row>
    <row r="80" spans="1:7" s="66" customFormat="1" ht="30" x14ac:dyDescent="0.3">
      <c r="A80" s="86" t="s">
        <v>150</v>
      </c>
      <c r="B80" s="76" t="s">
        <v>151</v>
      </c>
      <c r="C80" s="43"/>
      <c r="D80" s="62"/>
      <c r="E80" s="62"/>
      <c r="F80" s="43"/>
      <c r="G80" s="43"/>
    </row>
    <row r="81" spans="1:7" ht="30" x14ac:dyDescent="0.3">
      <c r="A81" s="86" t="s">
        <v>152</v>
      </c>
      <c r="B81" s="33" t="s">
        <v>132</v>
      </c>
      <c r="C81" s="43"/>
      <c r="D81" s="62"/>
      <c r="E81" s="62"/>
      <c r="F81" s="43"/>
      <c r="G81" s="43"/>
    </row>
    <row r="82" spans="1:7" ht="45" x14ac:dyDescent="0.3">
      <c r="A82" s="75" t="s">
        <v>153</v>
      </c>
      <c r="B82" s="76" t="s">
        <v>154</v>
      </c>
      <c r="C82" s="43"/>
      <c r="D82" s="62"/>
      <c r="E82" s="62"/>
      <c r="F82" s="43">
        <v>559</v>
      </c>
      <c r="G82" s="43">
        <v>0</v>
      </c>
    </row>
    <row r="83" spans="1:7" ht="45" x14ac:dyDescent="0.3">
      <c r="A83" s="75" t="s">
        <v>155</v>
      </c>
      <c r="B83" s="76" t="s">
        <v>156</v>
      </c>
      <c r="C83" s="43"/>
      <c r="D83" s="62"/>
      <c r="E83" s="62"/>
      <c r="F83" s="43">
        <v>64</v>
      </c>
      <c r="G83" s="43">
        <v>0</v>
      </c>
    </row>
    <row r="84" spans="1:7" ht="30" x14ac:dyDescent="0.3">
      <c r="A84" s="75" t="s">
        <v>157</v>
      </c>
      <c r="B84" s="76" t="s">
        <v>136</v>
      </c>
      <c r="C84" s="43"/>
      <c r="D84" s="62"/>
      <c r="E84" s="62"/>
      <c r="F84" s="43"/>
      <c r="G84" s="43"/>
    </row>
    <row r="85" spans="1:7" ht="30" x14ac:dyDescent="0.3">
      <c r="A85" s="79" t="s">
        <v>158</v>
      </c>
      <c r="B85" s="87" t="s">
        <v>159</v>
      </c>
      <c r="C85" s="43"/>
      <c r="D85" s="62"/>
      <c r="E85" s="62"/>
      <c r="F85" s="43"/>
      <c r="G85" s="43"/>
    </row>
    <row r="86" spans="1:7" ht="75" x14ac:dyDescent="0.3">
      <c r="A86" s="88" t="s">
        <v>160</v>
      </c>
      <c r="B86" s="89" t="s">
        <v>161</v>
      </c>
      <c r="C86" s="43"/>
      <c r="D86" s="62"/>
      <c r="E86" s="62"/>
      <c r="F86" s="43">
        <v>30</v>
      </c>
      <c r="G86" s="43">
        <v>0</v>
      </c>
    </row>
    <row r="87" spans="1:7" ht="45" x14ac:dyDescent="0.3">
      <c r="A87" s="88" t="s">
        <v>162</v>
      </c>
      <c r="B87" s="90" t="s">
        <v>163</v>
      </c>
      <c r="C87" s="43"/>
      <c r="D87" s="62"/>
      <c r="E87" s="62"/>
      <c r="F87" s="43"/>
      <c r="G87" s="43"/>
    </row>
    <row r="88" spans="1:7" ht="30" x14ac:dyDescent="0.3">
      <c r="A88" s="91" t="s">
        <v>164</v>
      </c>
      <c r="B88" s="91" t="s">
        <v>165</v>
      </c>
      <c r="C88" s="62">
        <f>C89</f>
        <v>0</v>
      </c>
      <c r="D88" s="62">
        <f t="shared" ref="D88:G90" si="36">D89</f>
        <v>0</v>
      </c>
      <c r="E88" s="62">
        <f t="shared" si="36"/>
        <v>0</v>
      </c>
      <c r="F88" s="62">
        <f t="shared" si="36"/>
        <v>0</v>
      </c>
      <c r="G88" s="62">
        <f t="shared" si="36"/>
        <v>0</v>
      </c>
    </row>
    <row r="89" spans="1:7" ht="45" x14ac:dyDescent="0.3">
      <c r="A89" s="91" t="s">
        <v>166</v>
      </c>
      <c r="B89" s="91" t="s">
        <v>167</v>
      </c>
      <c r="C89" s="62">
        <f>C90</f>
        <v>0</v>
      </c>
      <c r="D89" s="62">
        <f t="shared" si="36"/>
        <v>0</v>
      </c>
      <c r="E89" s="62">
        <f t="shared" si="36"/>
        <v>0</v>
      </c>
      <c r="F89" s="62">
        <f t="shared" si="36"/>
        <v>0</v>
      </c>
      <c r="G89" s="62">
        <f t="shared" si="36"/>
        <v>0</v>
      </c>
    </row>
    <row r="90" spans="1:7" ht="30" x14ac:dyDescent="0.3">
      <c r="A90" s="90"/>
      <c r="B90" s="90" t="s">
        <v>168</v>
      </c>
      <c r="C90" s="62">
        <f>C91</f>
        <v>0</v>
      </c>
      <c r="D90" s="62">
        <f t="shared" si="36"/>
        <v>0</v>
      </c>
      <c r="E90" s="62">
        <f t="shared" si="36"/>
        <v>0</v>
      </c>
      <c r="F90" s="62">
        <f t="shared" si="36"/>
        <v>0</v>
      </c>
      <c r="G90" s="62">
        <f t="shared" si="36"/>
        <v>0</v>
      </c>
    </row>
    <row r="91" spans="1:7" x14ac:dyDescent="0.3">
      <c r="A91" s="90" t="s">
        <v>169</v>
      </c>
      <c r="B91" s="90" t="s">
        <v>170</v>
      </c>
      <c r="C91" s="43"/>
      <c r="D91" s="62"/>
      <c r="E91" s="62"/>
      <c r="F91" s="43"/>
      <c r="G91" s="43"/>
    </row>
    <row r="92" spans="1:7" x14ac:dyDescent="0.3">
      <c r="A92" s="91" t="s">
        <v>171</v>
      </c>
      <c r="B92" s="91" t="s">
        <v>172</v>
      </c>
      <c r="C92" s="62">
        <f>C93</f>
        <v>0</v>
      </c>
      <c r="D92" s="62">
        <f t="shared" ref="D92:G92" si="37">D93</f>
        <v>0</v>
      </c>
      <c r="E92" s="62">
        <f t="shared" si="37"/>
        <v>0</v>
      </c>
      <c r="F92" s="62">
        <f t="shared" si="37"/>
        <v>15586447</v>
      </c>
      <c r="G92" s="62">
        <f t="shared" si="37"/>
        <v>1190360</v>
      </c>
    </row>
    <row r="93" spans="1:7" ht="30" x14ac:dyDescent="0.3">
      <c r="A93" s="90" t="s">
        <v>173</v>
      </c>
      <c r="B93" s="90" t="s">
        <v>174</v>
      </c>
      <c r="C93" s="43"/>
      <c r="D93" s="62"/>
      <c r="E93" s="62"/>
      <c r="F93" s="43">
        <v>15586447</v>
      </c>
      <c r="G93" s="43">
        <v>1190360</v>
      </c>
    </row>
    <row r="95" spans="1:7" s="105" customFormat="1" x14ac:dyDescent="0.3">
      <c r="A95" s="104"/>
      <c r="B95" s="105" t="s">
        <v>428</v>
      </c>
      <c r="D95" s="106"/>
      <c r="E95" s="106"/>
    </row>
    <row r="96" spans="1:7" s="105" customFormat="1" x14ac:dyDescent="0.3">
      <c r="A96" s="104"/>
      <c r="B96" s="105" t="s">
        <v>429</v>
      </c>
      <c r="D96" s="106"/>
      <c r="E96" s="106"/>
      <c r="F96" s="105" t="s">
        <v>430</v>
      </c>
    </row>
    <row r="97" spans="1:7" s="105" customFormat="1" x14ac:dyDescent="0.3">
      <c r="A97" s="104"/>
      <c r="D97" s="106"/>
      <c r="E97" s="106"/>
      <c r="F97" s="105" t="s">
        <v>431</v>
      </c>
    </row>
    <row r="98" spans="1:7" s="108" customFormat="1" x14ac:dyDescent="0.3">
      <c r="A98" s="107"/>
      <c r="D98" s="109"/>
      <c r="E98" s="109"/>
    </row>
    <row r="99" spans="1:7" s="66" customFormat="1" x14ac:dyDescent="0.3">
      <c r="A99" s="63"/>
      <c r="B99" s="5"/>
      <c r="C99" s="5"/>
      <c r="D99" s="44"/>
      <c r="E99" s="44"/>
      <c r="F99" s="5"/>
      <c r="G99" s="5"/>
    </row>
    <row r="100" spans="1:7" s="66" customFormat="1" x14ac:dyDescent="0.3">
      <c r="A100" s="63"/>
      <c r="B100" s="5"/>
      <c r="C100" s="5"/>
      <c r="D100" s="44"/>
      <c r="E100" s="44"/>
      <c r="F100" s="5"/>
      <c r="G100" s="5"/>
    </row>
    <row r="101" spans="1:7" s="66" customFormat="1" x14ac:dyDescent="0.3">
      <c r="A101" s="63"/>
      <c r="B101" s="5"/>
      <c r="C101" s="5"/>
      <c r="D101" s="44"/>
      <c r="E101" s="44"/>
      <c r="F101" s="5"/>
      <c r="G101" s="5"/>
    </row>
    <row r="102" spans="1:7" s="66" customFormat="1" x14ac:dyDescent="0.3">
      <c r="A102" s="63"/>
      <c r="B102" s="5"/>
      <c r="C102" s="5"/>
      <c r="D102" s="44"/>
      <c r="E102" s="44"/>
      <c r="F102" s="5"/>
      <c r="G102" s="5"/>
    </row>
    <row r="103" spans="1:7" s="66" customFormat="1" x14ac:dyDescent="0.3">
      <c r="A103" s="63"/>
      <c r="B103" s="5"/>
      <c r="C103" s="5"/>
      <c r="D103" s="44"/>
      <c r="E103" s="44"/>
      <c r="F103" s="5"/>
      <c r="G103" s="5"/>
    </row>
  </sheetData>
  <protectedRanges>
    <protectedRange sqref="C85:C86 C69:C81 C61 C29:C50 C54:C55 C17:C26 F85:G87 F69:G81 F61:G61 F17:G26 F54:G55 F29:G50 D23:E23 D55:E55 D79:E79 C57:G57 C64:G65" name="Zonă1" securityDescriptor="O:WDG:WDD:(A;;CC;;;AN)(A;;CC;;;AU)(A;;CC;;;WD)"/>
  </protectedRanges>
  <pageMargins left="0.55118110236220474" right="0.35433070866141736" top="0.98425196850393704" bottom="0.98425196850393704" header="0.51181102362204722" footer="0.51181102362204722"/>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GH206"/>
  <sheetViews>
    <sheetView tabSelected="1" zoomScale="90" zoomScaleNormal="90" workbookViewId="0">
      <pane xSplit="3" ySplit="6" topLeftCell="D7" activePane="bottomRight" state="frozen"/>
      <selection activeCell="B2" sqref="B2"/>
      <selection pane="topRight" activeCell="B2" sqref="B2"/>
      <selection pane="bottomLeft" activeCell="B2" sqref="B2"/>
      <selection pane="bottomRight" activeCell="I7" sqref="I7"/>
    </sheetView>
  </sheetViews>
  <sheetFormatPr defaultRowHeight="15" x14ac:dyDescent="0.3"/>
  <cols>
    <col min="1" max="1" width="13.42578125" style="1" bestFit="1" customWidth="1"/>
    <col min="2" max="2" width="68.5703125" style="4" customWidth="1"/>
    <col min="3" max="3" width="5.28515625" style="4" customWidth="1"/>
    <col min="4" max="4" width="15.28515625" style="4" customWidth="1"/>
    <col min="5" max="5" width="14.85546875" style="4" customWidth="1"/>
    <col min="6" max="6" width="15.7109375" style="4" bestFit="1" customWidth="1"/>
    <col min="7" max="7" width="15.42578125" style="6" bestFit="1" customWidth="1"/>
    <col min="8" max="8" width="15.85546875" style="6" customWidth="1"/>
    <col min="9" max="9" width="10.7109375" style="5" bestFit="1" customWidth="1"/>
    <col min="10" max="16384" width="9.140625" style="5"/>
  </cols>
  <sheetData>
    <row r="1" spans="1:9" ht="17.25" x14ac:dyDescent="0.3">
      <c r="A1" s="112" t="s">
        <v>432</v>
      </c>
      <c r="B1" s="2"/>
      <c r="C1" s="3"/>
      <c r="F1" s="6">
        <f>VENITURI!F7</f>
        <v>630579478.16999996</v>
      </c>
      <c r="G1" s="6">
        <f>F1-36738</f>
        <v>630542740.16999996</v>
      </c>
    </row>
    <row r="2" spans="1:9" ht="17.25" x14ac:dyDescent="0.3">
      <c r="B2" s="2" t="s">
        <v>433</v>
      </c>
      <c r="C2" s="3"/>
      <c r="F2" s="6">
        <f>G7</f>
        <v>963363445.7700001</v>
      </c>
      <c r="G2" s="6">
        <f>F2-36738</f>
        <v>963326707.7700001</v>
      </c>
    </row>
    <row r="3" spans="1:9" x14ac:dyDescent="0.3">
      <c r="B3" s="3"/>
      <c r="C3" s="3"/>
      <c r="D3" s="6"/>
      <c r="F3" s="6">
        <f>F1-F2</f>
        <v>-332783967.60000014</v>
      </c>
      <c r="G3" s="6">
        <f>G1-G2</f>
        <v>-332783967.60000014</v>
      </c>
    </row>
    <row r="4" spans="1:9" x14ac:dyDescent="0.3">
      <c r="D4" s="7"/>
      <c r="E4" s="7"/>
      <c r="F4" s="8"/>
      <c r="H4" s="101" t="s">
        <v>420</v>
      </c>
    </row>
    <row r="5" spans="1:9" s="12" customFormat="1" ht="90" x14ac:dyDescent="0.2">
      <c r="A5" s="9" t="s">
        <v>1</v>
      </c>
      <c r="B5" s="10" t="s">
        <v>2</v>
      </c>
      <c r="C5" s="10"/>
      <c r="D5" s="10" t="s">
        <v>175</v>
      </c>
      <c r="E5" s="11" t="s">
        <v>176</v>
      </c>
      <c r="F5" s="11" t="s">
        <v>177</v>
      </c>
      <c r="G5" s="11" t="s">
        <v>434</v>
      </c>
      <c r="H5" s="11" t="s">
        <v>178</v>
      </c>
    </row>
    <row r="6" spans="1:9" x14ac:dyDescent="0.3">
      <c r="A6" s="13"/>
      <c r="B6" s="14" t="s">
        <v>179</v>
      </c>
      <c r="C6" s="14"/>
      <c r="D6" s="15"/>
      <c r="E6" s="15"/>
      <c r="F6" s="15"/>
      <c r="G6" s="102"/>
      <c r="H6" s="102"/>
    </row>
    <row r="7" spans="1:9" s="18" customFormat="1" ht="16.5" customHeight="1" x14ac:dyDescent="0.3">
      <c r="A7" s="16" t="s">
        <v>180</v>
      </c>
      <c r="B7" s="17" t="s">
        <v>181</v>
      </c>
      <c r="C7" s="51">
        <f t="shared" ref="C7" si="0">+C8+C16</f>
        <v>0</v>
      </c>
      <c r="D7" s="51">
        <f t="shared" ref="D7:H7" si="1">+D8+D16</f>
        <v>984364110</v>
      </c>
      <c r="E7" s="51">
        <f t="shared" si="1"/>
        <v>963819970</v>
      </c>
      <c r="F7" s="51">
        <f t="shared" ref="F7" si="2">+F8+F16</f>
        <v>963819970</v>
      </c>
      <c r="G7" s="51">
        <f t="shared" si="1"/>
        <v>963363445.7700001</v>
      </c>
      <c r="H7" s="51">
        <f t="shared" si="1"/>
        <v>130252745.31000002</v>
      </c>
      <c r="I7" s="103"/>
    </row>
    <row r="8" spans="1:9" s="18" customFormat="1" x14ac:dyDescent="0.3">
      <c r="A8" s="16" t="s">
        <v>182</v>
      </c>
      <c r="B8" s="19" t="s">
        <v>183</v>
      </c>
      <c r="C8" s="52">
        <f t="shared" ref="C8:H8" si="3">+C9+C10+C13+C11+C12+C15+C171</f>
        <v>0</v>
      </c>
      <c r="D8" s="52">
        <f t="shared" si="3"/>
        <v>984364110</v>
      </c>
      <c r="E8" s="52">
        <f t="shared" si="3"/>
        <v>963819970</v>
      </c>
      <c r="F8" s="52">
        <f t="shared" ref="F8" si="4">+F9+F10+F13+F11+F12+F15+F171</f>
        <v>963819970</v>
      </c>
      <c r="G8" s="52">
        <f t="shared" si="3"/>
        <v>963363445.7700001</v>
      </c>
      <c r="H8" s="52">
        <f t="shared" si="3"/>
        <v>130252745.31000002</v>
      </c>
    </row>
    <row r="9" spans="1:9" s="18" customFormat="1" x14ac:dyDescent="0.3">
      <c r="A9" s="16" t="s">
        <v>184</v>
      </c>
      <c r="B9" s="19" t="s">
        <v>185</v>
      </c>
      <c r="C9" s="52">
        <f t="shared" ref="C9" si="5">+C23</f>
        <v>0</v>
      </c>
      <c r="D9" s="52">
        <f t="shared" ref="D9:H9" si="6">+D23</f>
        <v>6830380</v>
      </c>
      <c r="E9" s="52">
        <f t="shared" si="6"/>
        <v>6830380</v>
      </c>
      <c r="F9" s="52">
        <f t="shared" ref="F9" si="7">+F23</f>
        <v>6830380</v>
      </c>
      <c r="G9" s="52">
        <f t="shared" si="6"/>
        <v>6829774</v>
      </c>
      <c r="H9" s="52">
        <f t="shared" si="6"/>
        <v>889133</v>
      </c>
    </row>
    <row r="10" spans="1:9" s="18" customFormat="1" ht="16.5" customHeight="1" x14ac:dyDescent="0.3">
      <c r="A10" s="16" t="s">
        <v>186</v>
      </c>
      <c r="B10" s="19" t="s">
        <v>187</v>
      </c>
      <c r="C10" s="52">
        <f t="shared" ref="C10" si="8">+C44</f>
        <v>0</v>
      </c>
      <c r="D10" s="52">
        <f t="shared" ref="D10:H10" si="9">+D44</f>
        <v>642116460</v>
      </c>
      <c r="E10" s="52">
        <f t="shared" si="9"/>
        <v>621572320</v>
      </c>
      <c r="F10" s="52">
        <f t="shared" ref="F10" si="10">+F44</f>
        <v>621572320</v>
      </c>
      <c r="G10" s="52">
        <f t="shared" si="9"/>
        <v>621556863.79000008</v>
      </c>
      <c r="H10" s="52">
        <f t="shared" si="9"/>
        <v>51154689.890000008</v>
      </c>
    </row>
    <row r="11" spans="1:9" s="18" customFormat="1" x14ac:dyDescent="0.3">
      <c r="A11" s="16" t="s">
        <v>188</v>
      </c>
      <c r="B11" s="19" t="s">
        <v>189</v>
      </c>
      <c r="C11" s="52">
        <f t="shared" ref="C11" si="11">+C72</f>
        <v>0</v>
      </c>
      <c r="D11" s="52">
        <f t="shared" ref="D11:H11" si="12">+D72</f>
        <v>0</v>
      </c>
      <c r="E11" s="52">
        <f t="shared" si="12"/>
        <v>0</v>
      </c>
      <c r="F11" s="52">
        <f t="shared" ref="F11" si="13">+F72</f>
        <v>0</v>
      </c>
      <c r="G11" s="52">
        <f t="shared" si="12"/>
        <v>0</v>
      </c>
      <c r="H11" s="52">
        <f t="shared" si="12"/>
        <v>0</v>
      </c>
    </row>
    <row r="12" spans="1:9" s="18" customFormat="1" ht="30" x14ac:dyDescent="0.3">
      <c r="A12" s="16"/>
      <c r="B12" s="19" t="s">
        <v>190</v>
      </c>
      <c r="C12" s="52">
        <f>C172</f>
        <v>0</v>
      </c>
      <c r="D12" s="52">
        <f t="shared" ref="D12:H12" si="14">D172</f>
        <v>220558330</v>
      </c>
      <c r="E12" s="52">
        <f t="shared" si="14"/>
        <v>220558330</v>
      </c>
      <c r="F12" s="52">
        <f t="shared" ref="F12" si="15">F172</f>
        <v>220558330</v>
      </c>
      <c r="G12" s="52">
        <f t="shared" si="14"/>
        <v>220448104</v>
      </c>
      <c r="H12" s="52">
        <f t="shared" si="14"/>
        <v>18834514</v>
      </c>
    </row>
    <row r="13" spans="1:9" s="18" customFormat="1" ht="16.5" customHeight="1" x14ac:dyDescent="0.3">
      <c r="A13" s="16" t="s">
        <v>191</v>
      </c>
      <c r="B13" s="19" t="s">
        <v>192</v>
      </c>
      <c r="C13" s="52">
        <f>C179</f>
        <v>0</v>
      </c>
      <c r="D13" s="52">
        <f t="shared" ref="D13:H13" si="16">D179</f>
        <v>114819440</v>
      </c>
      <c r="E13" s="52">
        <f t="shared" si="16"/>
        <v>114819440</v>
      </c>
      <c r="F13" s="52">
        <f t="shared" ref="F13" si="17">F179</f>
        <v>114819440</v>
      </c>
      <c r="G13" s="52">
        <f t="shared" si="16"/>
        <v>114816741</v>
      </c>
      <c r="H13" s="52">
        <f t="shared" si="16"/>
        <v>59497229</v>
      </c>
    </row>
    <row r="14" spans="1:9" s="18" customFormat="1" ht="30" x14ac:dyDescent="0.3">
      <c r="A14" s="16" t="s">
        <v>193</v>
      </c>
      <c r="B14" s="19" t="s">
        <v>194</v>
      </c>
      <c r="C14" s="52">
        <f>C186</f>
        <v>0</v>
      </c>
      <c r="D14" s="52">
        <f t="shared" ref="D14:H14" si="18">D186</f>
        <v>0</v>
      </c>
      <c r="E14" s="52">
        <f t="shared" si="18"/>
        <v>0</v>
      </c>
      <c r="F14" s="52">
        <f t="shared" ref="F14" si="19">F186</f>
        <v>0</v>
      </c>
      <c r="G14" s="52">
        <f t="shared" si="18"/>
        <v>0</v>
      </c>
      <c r="H14" s="52">
        <f t="shared" si="18"/>
        <v>0</v>
      </c>
    </row>
    <row r="15" spans="1:9" s="18" customFormat="1" ht="16.5" customHeight="1" x14ac:dyDescent="0.3">
      <c r="A15" s="16" t="s">
        <v>195</v>
      </c>
      <c r="B15" s="19" t="s">
        <v>195</v>
      </c>
      <c r="C15" s="52">
        <f t="shared" ref="C15" si="20">C75</f>
        <v>0</v>
      </c>
      <c r="D15" s="52">
        <f t="shared" ref="D15:H15" si="21">D75</f>
        <v>39500</v>
      </c>
      <c r="E15" s="52">
        <f t="shared" si="21"/>
        <v>39500</v>
      </c>
      <c r="F15" s="52">
        <f t="shared" ref="F15" si="22">F75</f>
        <v>39500</v>
      </c>
      <c r="G15" s="52">
        <f t="shared" si="21"/>
        <v>38810</v>
      </c>
      <c r="H15" s="52">
        <f t="shared" si="21"/>
        <v>3330</v>
      </c>
    </row>
    <row r="16" spans="1:9" s="18" customFormat="1" ht="16.5" customHeight="1" x14ac:dyDescent="0.3">
      <c r="A16" s="16" t="s">
        <v>196</v>
      </c>
      <c r="B16" s="19" t="s">
        <v>197</v>
      </c>
      <c r="C16" s="52">
        <f t="shared" ref="C16:C17" si="23">C79</f>
        <v>0</v>
      </c>
      <c r="D16" s="52">
        <f t="shared" ref="D16:H16" si="24">D79</f>
        <v>0</v>
      </c>
      <c r="E16" s="52">
        <f t="shared" si="24"/>
        <v>0</v>
      </c>
      <c r="F16" s="52">
        <f t="shared" ref="F16" si="25">F79</f>
        <v>0</v>
      </c>
      <c r="G16" s="52">
        <f t="shared" si="24"/>
        <v>0</v>
      </c>
      <c r="H16" s="52">
        <f t="shared" si="24"/>
        <v>0</v>
      </c>
    </row>
    <row r="17" spans="1:190" s="18" customFormat="1" x14ac:dyDescent="0.3">
      <c r="A17" s="16" t="s">
        <v>198</v>
      </c>
      <c r="B17" s="19" t="s">
        <v>199</v>
      </c>
      <c r="C17" s="52">
        <f t="shared" si="23"/>
        <v>0</v>
      </c>
      <c r="D17" s="52">
        <f t="shared" ref="D17:H17" si="26">D80</f>
        <v>0</v>
      </c>
      <c r="E17" s="52">
        <f t="shared" si="26"/>
        <v>0</v>
      </c>
      <c r="F17" s="52">
        <f t="shared" ref="F17" si="27">F80</f>
        <v>0</v>
      </c>
      <c r="G17" s="52">
        <f t="shared" si="26"/>
        <v>0</v>
      </c>
      <c r="H17" s="52">
        <f t="shared" si="26"/>
        <v>0</v>
      </c>
    </row>
    <row r="18" spans="1:190" s="18" customFormat="1" ht="30" x14ac:dyDescent="0.3">
      <c r="A18" s="16"/>
      <c r="B18" s="19" t="s">
        <v>200</v>
      </c>
      <c r="C18" s="52">
        <f>C171+C185</f>
        <v>0</v>
      </c>
      <c r="D18" s="52">
        <f t="shared" ref="D18:G18" si="28">D171+D185</f>
        <v>0</v>
      </c>
      <c r="E18" s="52">
        <f t="shared" si="28"/>
        <v>0</v>
      </c>
      <c r="F18" s="52">
        <f t="shared" ref="F18" si="29">F171+F185</f>
        <v>0</v>
      </c>
      <c r="G18" s="52">
        <f t="shared" si="28"/>
        <v>-329424.02</v>
      </c>
      <c r="H18" s="52">
        <f>H171+H185</f>
        <v>-125709.58</v>
      </c>
      <c r="I18" s="103"/>
    </row>
    <row r="19" spans="1:190" s="18" customFormat="1" ht="16.5" customHeight="1" x14ac:dyDescent="0.3">
      <c r="A19" s="16" t="s">
        <v>201</v>
      </c>
      <c r="B19" s="19" t="s">
        <v>202</v>
      </c>
      <c r="C19" s="52">
        <f t="shared" ref="C19" si="30">+C20+C16</f>
        <v>0</v>
      </c>
      <c r="D19" s="52">
        <f t="shared" ref="D19:H19" si="31">+D20+D16</f>
        <v>984364110</v>
      </c>
      <c r="E19" s="52">
        <f t="shared" si="31"/>
        <v>963819970</v>
      </c>
      <c r="F19" s="52">
        <f t="shared" ref="F19" si="32">+F20+F16</f>
        <v>963819970</v>
      </c>
      <c r="G19" s="52">
        <f t="shared" si="31"/>
        <v>963363445.7700001</v>
      </c>
      <c r="H19" s="52">
        <f t="shared" si="31"/>
        <v>130252745.31000002</v>
      </c>
    </row>
    <row r="20" spans="1:190" s="18" customFormat="1" x14ac:dyDescent="0.3">
      <c r="A20" s="16" t="s">
        <v>203</v>
      </c>
      <c r="B20" s="19" t="s">
        <v>183</v>
      </c>
      <c r="C20" s="52">
        <f t="shared" ref="C20:H20" si="33">C9+C10+C11+C12+C13+C15+C171</f>
        <v>0</v>
      </c>
      <c r="D20" s="52">
        <f t="shared" si="33"/>
        <v>984364110</v>
      </c>
      <c r="E20" s="52">
        <f t="shared" si="33"/>
        <v>963819970</v>
      </c>
      <c r="F20" s="52">
        <f t="shared" ref="F20" si="34">F9+F10+F11+F12+F13+F15+F171</f>
        <v>963819970</v>
      </c>
      <c r="G20" s="52">
        <f t="shared" si="33"/>
        <v>963363445.7700001</v>
      </c>
      <c r="H20" s="52">
        <f t="shared" si="33"/>
        <v>130252745.31000002</v>
      </c>
    </row>
    <row r="21" spans="1:190" s="18" customFormat="1" ht="16.5" customHeight="1" x14ac:dyDescent="0.3">
      <c r="A21" s="20" t="s">
        <v>204</v>
      </c>
      <c r="B21" s="19" t="s">
        <v>205</v>
      </c>
      <c r="C21" s="52">
        <f t="shared" ref="C21:H21" si="35">+C22+C78+C171</f>
        <v>0</v>
      </c>
      <c r="D21" s="52">
        <f t="shared" si="35"/>
        <v>869544670</v>
      </c>
      <c r="E21" s="52">
        <f t="shared" si="35"/>
        <v>849000530</v>
      </c>
      <c r="F21" s="52">
        <f t="shared" ref="F21" si="36">+F22+F78+F171</f>
        <v>849000530</v>
      </c>
      <c r="G21" s="52">
        <f t="shared" si="35"/>
        <v>848546704.7700001</v>
      </c>
      <c r="H21" s="52">
        <f t="shared" si="35"/>
        <v>70755516.310000017</v>
      </c>
    </row>
    <row r="22" spans="1:190" s="18" customFormat="1" ht="16.5" customHeight="1" x14ac:dyDescent="0.3">
      <c r="A22" s="16" t="s">
        <v>206</v>
      </c>
      <c r="B22" s="19" t="s">
        <v>183</v>
      </c>
      <c r="C22" s="52">
        <f t="shared" ref="C22:H22" si="37">+C23+C44+C72+C172+C75</f>
        <v>0</v>
      </c>
      <c r="D22" s="52">
        <f t="shared" si="37"/>
        <v>869544670</v>
      </c>
      <c r="E22" s="52">
        <f t="shared" si="37"/>
        <v>849000530</v>
      </c>
      <c r="F22" s="52">
        <f t="shared" ref="F22" si="38">+F23+F44+F72+F172+F75</f>
        <v>849000530</v>
      </c>
      <c r="G22" s="52">
        <f t="shared" si="37"/>
        <v>848873551.79000008</v>
      </c>
      <c r="H22" s="52">
        <f t="shared" si="37"/>
        <v>70881666.890000015</v>
      </c>
    </row>
    <row r="23" spans="1:190" s="18" customFormat="1" x14ac:dyDescent="0.3">
      <c r="A23" s="16" t="s">
        <v>207</v>
      </c>
      <c r="B23" s="19" t="s">
        <v>185</v>
      </c>
      <c r="C23" s="52">
        <f t="shared" ref="C23:H23" si="39">+C24+C36+C34</f>
        <v>0</v>
      </c>
      <c r="D23" s="52">
        <f t="shared" si="39"/>
        <v>6830380</v>
      </c>
      <c r="E23" s="52">
        <f t="shared" si="39"/>
        <v>6830380</v>
      </c>
      <c r="F23" s="52">
        <f t="shared" ref="F23" si="40">+F24+F36+F34</f>
        <v>6830380</v>
      </c>
      <c r="G23" s="52">
        <f t="shared" si="39"/>
        <v>6829774</v>
      </c>
      <c r="H23" s="52">
        <f t="shared" si="39"/>
        <v>889133</v>
      </c>
    </row>
    <row r="24" spans="1:190" s="18" customFormat="1" ht="16.5" customHeight="1" x14ac:dyDescent="0.3">
      <c r="A24" s="16" t="s">
        <v>208</v>
      </c>
      <c r="B24" s="19" t="s">
        <v>209</v>
      </c>
      <c r="C24" s="52">
        <f t="shared" ref="C24:H24" si="41">C25+C28+C29+C30+C32+C26+C27+C31</f>
        <v>0</v>
      </c>
      <c r="D24" s="52">
        <f t="shared" si="41"/>
        <v>6577420</v>
      </c>
      <c r="E24" s="52">
        <f t="shared" si="41"/>
        <v>6577420</v>
      </c>
      <c r="F24" s="52">
        <f t="shared" ref="F24" si="42">F25+F28+F29+F30+F32+F26+F27+F31</f>
        <v>6577420</v>
      </c>
      <c r="G24" s="52">
        <f t="shared" si="41"/>
        <v>6577301</v>
      </c>
      <c r="H24" s="52">
        <f t="shared" si="41"/>
        <v>857238</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row>
    <row r="25" spans="1:190" s="18" customFormat="1" ht="16.5" customHeight="1" x14ac:dyDescent="0.3">
      <c r="A25" s="21" t="s">
        <v>210</v>
      </c>
      <c r="B25" s="22" t="s">
        <v>211</v>
      </c>
      <c r="C25" s="53"/>
      <c r="D25" s="54">
        <v>5225500</v>
      </c>
      <c r="E25" s="54">
        <v>5225500</v>
      </c>
      <c r="F25" s="54">
        <v>5225500</v>
      </c>
      <c r="G25" s="43">
        <v>5225500</v>
      </c>
      <c r="H25" s="43">
        <v>411544</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row>
    <row r="26" spans="1:190" s="18" customFormat="1" x14ac:dyDescent="0.3">
      <c r="A26" s="21"/>
      <c r="B26" s="22" t="s">
        <v>212</v>
      </c>
      <c r="C26" s="53"/>
      <c r="D26" s="54">
        <v>684850</v>
      </c>
      <c r="E26" s="54">
        <v>684850</v>
      </c>
      <c r="F26" s="54">
        <v>684850</v>
      </c>
      <c r="G26" s="43">
        <v>684840</v>
      </c>
      <c r="H26" s="43">
        <v>52774</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row>
    <row r="27" spans="1:190" s="18" customFormat="1" x14ac:dyDescent="0.3">
      <c r="A27" s="21"/>
      <c r="B27" s="22" t="s">
        <v>213</v>
      </c>
      <c r="C27" s="53"/>
      <c r="D27" s="54">
        <v>7280</v>
      </c>
      <c r="E27" s="54">
        <v>7280</v>
      </c>
      <c r="F27" s="54">
        <v>7280</v>
      </c>
      <c r="G27" s="43">
        <v>7247</v>
      </c>
      <c r="H27" s="43">
        <v>437</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row>
    <row r="28" spans="1:190" s="18" customFormat="1" ht="16.5" customHeight="1" x14ac:dyDescent="0.3">
      <c r="A28" s="21" t="s">
        <v>214</v>
      </c>
      <c r="B28" s="23" t="s">
        <v>215</v>
      </c>
      <c r="C28" s="53"/>
      <c r="D28" s="54">
        <v>12540</v>
      </c>
      <c r="E28" s="54">
        <v>12540</v>
      </c>
      <c r="F28" s="54">
        <v>12540</v>
      </c>
      <c r="G28" s="43">
        <v>12531</v>
      </c>
      <c r="H28" s="43">
        <v>1176</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row>
    <row r="29" spans="1:190" s="18" customFormat="1" ht="16.5" customHeight="1" x14ac:dyDescent="0.3">
      <c r="A29" s="21" t="s">
        <v>216</v>
      </c>
      <c r="B29" s="23" t="s">
        <v>217</v>
      </c>
      <c r="C29" s="53"/>
      <c r="D29" s="54">
        <v>360</v>
      </c>
      <c r="E29" s="54">
        <v>360</v>
      </c>
      <c r="F29" s="54">
        <v>360</v>
      </c>
      <c r="G29" s="43">
        <v>317</v>
      </c>
      <c r="H29" s="43">
        <v>60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row>
    <row r="30" spans="1:190" ht="16.5" customHeight="1" x14ac:dyDescent="0.3">
      <c r="A30" s="21"/>
      <c r="B30" s="23" t="s">
        <v>218</v>
      </c>
      <c r="C30" s="53"/>
      <c r="D30" s="54"/>
      <c r="E30" s="54"/>
      <c r="F30" s="54"/>
      <c r="G30" s="43"/>
      <c r="H30" s="43">
        <v>0</v>
      </c>
    </row>
    <row r="31" spans="1:190" s="18" customFormat="1" ht="16.5" customHeight="1" x14ac:dyDescent="0.3">
      <c r="A31" s="21"/>
      <c r="B31" s="23" t="s">
        <v>424</v>
      </c>
      <c r="C31" s="53"/>
      <c r="D31" s="54">
        <v>212980</v>
      </c>
      <c r="E31" s="54">
        <v>212980</v>
      </c>
      <c r="F31" s="54">
        <v>212980</v>
      </c>
      <c r="G31" s="43">
        <v>212966</v>
      </c>
      <c r="H31" s="43">
        <v>17873</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row>
    <row r="32" spans="1:190" ht="16.5" customHeight="1" x14ac:dyDescent="0.3">
      <c r="A32" s="21" t="s">
        <v>219</v>
      </c>
      <c r="B32" s="23" t="s">
        <v>220</v>
      </c>
      <c r="C32" s="53"/>
      <c r="D32" s="54">
        <v>433910</v>
      </c>
      <c r="E32" s="54">
        <v>433910</v>
      </c>
      <c r="F32" s="54">
        <v>433910</v>
      </c>
      <c r="G32" s="43">
        <v>433900</v>
      </c>
      <c r="H32" s="43">
        <v>373374</v>
      </c>
    </row>
    <row r="33" spans="1:190" ht="16.5" customHeight="1" x14ac:dyDescent="0.3">
      <c r="A33" s="21"/>
      <c r="B33" s="23" t="s">
        <v>221</v>
      </c>
      <c r="C33" s="53"/>
      <c r="D33" s="54">
        <v>363960</v>
      </c>
      <c r="E33" s="54">
        <v>363960</v>
      </c>
      <c r="F33" s="54">
        <v>363960</v>
      </c>
      <c r="G33" s="43">
        <v>363960</v>
      </c>
      <c r="H33" s="43">
        <v>363960</v>
      </c>
    </row>
    <row r="34" spans="1:190" ht="16.5" customHeight="1" x14ac:dyDescent="0.3">
      <c r="A34" s="21"/>
      <c r="B34" s="19" t="s">
        <v>222</v>
      </c>
      <c r="C34" s="53">
        <f t="shared" ref="C34:H34" si="43">C35</f>
        <v>0</v>
      </c>
      <c r="D34" s="53">
        <f t="shared" si="43"/>
        <v>94250</v>
      </c>
      <c r="E34" s="53">
        <f t="shared" si="43"/>
        <v>94250</v>
      </c>
      <c r="F34" s="53">
        <f t="shared" si="43"/>
        <v>94250</v>
      </c>
      <c r="G34" s="53">
        <f t="shared" si="43"/>
        <v>94250</v>
      </c>
      <c r="H34" s="53">
        <f t="shared" si="43"/>
        <v>1450</v>
      </c>
    </row>
    <row r="35" spans="1:190" ht="16.5" customHeight="1" x14ac:dyDescent="0.3">
      <c r="A35" s="21"/>
      <c r="B35" s="23" t="s">
        <v>223</v>
      </c>
      <c r="C35" s="53"/>
      <c r="D35" s="54">
        <v>94250</v>
      </c>
      <c r="E35" s="54">
        <v>94250</v>
      </c>
      <c r="F35" s="54">
        <v>94250</v>
      </c>
      <c r="G35" s="43">
        <v>94250</v>
      </c>
      <c r="H35" s="43">
        <v>1450</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row>
    <row r="36" spans="1:190" ht="16.5" customHeight="1" x14ac:dyDescent="0.3">
      <c r="A36" s="16" t="s">
        <v>224</v>
      </c>
      <c r="B36" s="19" t="s">
        <v>225</v>
      </c>
      <c r="C36" s="52">
        <f t="shared" ref="C36:H36" si="44">+C37+C38+C39+C40+C41+C42+C43</f>
        <v>0</v>
      </c>
      <c r="D36" s="52">
        <f t="shared" si="44"/>
        <v>158710</v>
      </c>
      <c r="E36" s="52">
        <f t="shared" ref="E36:F36" si="45">+E37+E38+E39+E40+E41+E42+E43</f>
        <v>158710</v>
      </c>
      <c r="F36" s="52">
        <f t="shared" si="45"/>
        <v>158710</v>
      </c>
      <c r="G36" s="52">
        <f t="shared" si="44"/>
        <v>158223</v>
      </c>
      <c r="H36" s="52">
        <f t="shared" si="44"/>
        <v>30445</v>
      </c>
    </row>
    <row r="37" spans="1:190" ht="16.5" customHeight="1" x14ac:dyDescent="0.3">
      <c r="A37" s="21" t="s">
        <v>226</v>
      </c>
      <c r="B37" s="23" t="s">
        <v>227</v>
      </c>
      <c r="C37" s="53"/>
      <c r="D37" s="54">
        <v>13260</v>
      </c>
      <c r="E37" s="54">
        <v>13260</v>
      </c>
      <c r="F37" s="54">
        <v>13260</v>
      </c>
      <c r="G37" s="43">
        <v>13254</v>
      </c>
      <c r="H37" s="43">
        <v>13254</v>
      </c>
    </row>
    <row r="38" spans="1:190" ht="16.5" customHeight="1" x14ac:dyDescent="0.3">
      <c r="A38" s="21" t="s">
        <v>228</v>
      </c>
      <c r="B38" s="23" t="s">
        <v>229</v>
      </c>
      <c r="C38" s="53"/>
      <c r="D38" s="54">
        <v>420</v>
      </c>
      <c r="E38" s="54">
        <v>420</v>
      </c>
      <c r="F38" s="54">
        <v>420</v>
      </c>
      <c r="G38" s="43">
        <v>244</v>
      </c>
      <c r="H38" s="43">
        <v>244</v>
      </c>
    </row>
    <row r="39" spans="1:190" s="18" customFormat="1" ht="16.5" customHeight="1" x14ac:dyDescent="0.3">
      <c r="A39" s="21" t="s">
        <v>230</v>
      </c>
      <c r="B39" s="23" t="s">
        <v>231</v>
      </c>
      <c r="C39" s="53"/>
      <c r="D39" s="54">
        <v>4360</v>
      </c>
      <c r="E39" s="54">
        <v>4360</v>
      </c>
      <c r="F39" s="54">
        <v>4360</v>
      </c>
      <c r="G39" s="43">
        <v>4360</v>
      </c>
      <c r="H39" s="43">
        <v>4360</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row>
    <row r="40" spans="1:190" ht="16.5" customHeight="1" x14ac:dyDescent="0.3">
      <c r="A40" s="21" t="s">
        <v>232</v>
      </c>
      <c r="B40" s="24" t="s">
        <v>233</v>
      </c>
      <c r="C40" s="53"/>
      <c r="D40" s="54">
        <v>430</v>
      </c>
      <c r="E40" s="54">
        <v>430</v>
      </c>
      <c r="F40" s="54">
        <v>430</v>
      </c>
      <c r="G40" s="43">
        <v>141</v>
      </c>
      <c r="H40" s="43">
        <v>141</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row>
    <row r="41" spans="1:190" ht="16.5" customHeight="1" x14ac:dyDescent="0.3">
      <c r="A41" s="21" t="s">
        <v>234</v>
      </c>
      <c r="B41" s="24" t="s">
        <v>39</v>
      </c>
      <c r="C41" s="53"/>
      <c r="D41" s="54">
        <v>720</v>
      </c>
      <c r="E41" s="54">
        <v>720</v>
      </c>
      <c r="F41" s="54">
        <v>720</v>
      </c>
      <c r="G41" s="43">
        <v>713</v>
      </c>
      <c r="H41" s="43">
        <v>713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row>
    <row r="42" spans="1:190" ht="16.5" customHeight="1" x14ac:dyDescent="0.3">
      <c r="A42" s="21"/>
      <c r="B42" s="24" t="s">
        <v>235</v>
      </c>
      <c r="C42" s="53"/>
      <c r="D42" s="54">
        <v>139520</v>
      </c>
      <c r="E42" s="54">
        <v>139520</v>
      </c>
      <c r="F42" s="54">
        <v>139520</v>
      </c>
      <c r="G42" s="43">
        <v>139511</v>
      </c>
      <c r="H42" s="43">
        <v>11733</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row>
    <row r="43" spans="1:190" ht="16.5" customHeight="1" x14ac:dyDescent="0.3">
      <c r="A43" s="21"/>
      <c r="B43" s="24" t="s">
        <v>236</v>
      </c>
      <c r="C43" s="53"/>
      <c r="D43" s="54"/>
      <c r="E43" s="54"/>
      <c r="F43" s="54"/>
      <c r="G43" s="43"/>
      <c r="H43" s="43"/>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row>
    <row r="44" spans="1:190" ht="16.5" customHeight="1" x14ac:dyDescent="0.3">
      <c r="A44" s="16" t="s">
        <v>237</v>
      </c>
      <c r="B44" s="19" t="s">
        <v>187</v>
      </c>
      <c r="C44" s="52">
        <f>+C45+C59+C58+C61+C64+C66+C67+C69+C65+C68</f>
        <v>0</v>
      </c>
      <c r="D44" s="52">
        <f t="shared" ref="D44:H44" si="46">+D45+D59+D58+D61+D64+D66+D67+D69+D65+D68</f>
        <v>642116460</v>
      </c>
      <c r="E44" s="52">
        <f t="shared" si="46"/>
        <v>621572320</v>
      </c>
      <c r="F44" s="52">
        <f t="shared" ref="F44" si="47">+F45+F59+F58+F61+F64+F66+F67+F69+F65+F68</f>
        <v>621572320</v>
      </c>
      <c r="G44" s="52">
        <f t="shared" si="46"/>
        <v>621556863.79000008</v>
      </c>
      <c r="H44" s="52">
        <f t="shared" si="46"/>
        <v>51154689.890000008</v>
      </c>
    </row>
    <row r="45" spans="1:190" ht="16.5" customHeight="1" x14ac:dyDescent="0.3">
      <c r="A45" s="16" t="s">
        <v>238</v>
      </c>
      <c r="B45" s="19" t="s">
        <v>239</v>
      </c>
      <c r="C45" s="52">
        <f t="shared" ref="C45" si="48">+C46+C47+C48+C49+C50+C51+C52+C53+C55</f>
        <v>0</v>
      </c>
      <c r="D45" s="52">
        <f t="shared" ref="D45:H45" si="49">+D46+D47+D48+D49+D50+D51+D52+D53+D55</f>
        <v>642031060</v>
      </c>
      <c r="E45" s="52">
        <f t="shared" si="49"/>
        <v>621486920</v>
      </c>
      <c r="F45" s="52">
        <f t="shared" ref="F45" si="50">+F46+F47+F48+F49+F50+F51+F52+F53+F55</f>
        <v>621486920</v>
      </c>
      <c r="G45" s="52">
        <f t="shared" si="49"/>
        <v>621471771.01000011</v>
      </c>
      <c r="H45" s="52">
        <f t="shared" si="49"/>
        <v>51124823.960000008</v>
      </c>
    </row>
    <row r="46" spans="1:190" s="18" customFormat="1" ht="16.5" customHeight="1" x14ac:dyDescent="0.3">
      <c r="A46" s="21" t="s">
        <v>240</v>
      </c>
      <c r="B46" s="23" t="s">
        <v>241</v>
      </c>
      <c r="C46" s="53"/>
      <c r="D46" s="54">
        <v>56340</v>
      </c>
      <c r="E46" s="54">
        <v>56340</v>
      </c>
      <c r="F46" s="54">
        <v>56340</v>
      </c>
      <c r="G46" s="43">
        <v>56339.74</v>
      </c>
      <c r="H46" s="99">
        <v>3711.34</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row>
    <row r="47" spans="1:190" s="18" customFormat="1" ht="16.5" customHeight="1" x14ac:dyDescent="0.3">
      <c r="A47" s="21" t="s">
        <v>242</v>
      </c>
      <c r="B47" s="23" t="s">
        <v>243</v>
      </c>
      <c r="C47" s="53"/>
      <c r="D47" s="54">
        <v>5000</v>
      </c>
      <c r="E47" s="54">
        <v>5000</v>
      </c>
      <c r="F47" s="54">
        <v>5000</v>
      </c>
      <c r="G47" s="43">
        <v>4997.07</v>
      </c>
      <c r="H47" s="99">
        <v>998.93</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row>
    <row r="48" spans="1:190" ht="16.5" customHeight="1" x14ac:dyDescent="0.3">
      <c r="A48" s="21" t="s">
        <v>244</v>
      </c>
      <c r="B48" s="23" t="s">
        <v>245</v>
      </c>
      <c r="C48" s="53"/>
      <c r="D48" s="54">
        <v>91360</v>
      </c>
      <c r="E48" s="54">
        <v>91360</v>
      </c>
      <c r="F48" s="54">
        <v>91360</v>
      </c>
      <c r="G48" s="43">
        <v>91359.69</v>
      </c>
      <c r="H48" s="99">
        <v>12513.62</v>
      </c>
    </row>
    <row r="49" spans="1:190" ht="16.5" customHeight="1" x14ac:dyDescent="0.3">
      <c r="A49" s="21" t="s">
        <v>246</v>
      </c>
      <c r="B49" s="23" t="s">
        <v>247</v>
      </c>
      <c r="C49" s="53"/>
      <c r="D49" s="54">
        <v>6800</v>
      </c>
      <c r="E49" s="54">
        <v>6800</v>
      </c>
      <c r="F49" s="54">
        <v>6800</v>
      </c>
      <c r="G49" s="43">
        <v>6586.81</v>
      </c>
      <c r="H49" s="99">
        <v>552.38</v>
      </c>
    </row>
    <row r="50" spans="1:190" ht="16.5" customHeight="1" x14ac:dyDescent="0.3">
      <c r="A50" s="21" t="s">
        <v>248</v>
      </c>
      <c r="B50" s="23" t="s">
        <v>249</v>
      </c>
      <c r="C50" s="53"/>
      <c r="D50" s="54">
        <v>9000</v>
      </c>
      <c r="E50" s="54">
        <v>9000</v>
      </c>
      <c r="F50" s="54">
        <v>9000</v>
      </c>
      <c r="G50" s="43">
        <v>9000</v>
      </c>
      <c r="H50" s="99">
        <v>2000</v>
      </c>
    </row>
    <row r="51" spans="1:190" ht="16.5" customHeight="1" x14ac:dyDescent="0.3">
      <c r="A51" s="21" t="s">
        <v>250</v>
      </c>
      <c r="B51" s="23" t="s">
        <v>251</v>
      </c>
      <c r="C51" s="53"/>
      <c r="D51" s="54">
        <v>3000</v>
      </c>
      <c r="E51" s="54">
        <v>3000</v>
      </c>
      <c r="F51" s="54">
        <v>3000</v>
      </c>
      <c r="G51" s="43">
        <v>2999.4</v>
      </c>
      <c r="H51" s="99">
        <v>1675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row>
    <row r="52" spans="1:190" ht="16.5" customHeight="1" x14ac:dyDescent="0.3">
      <c r="A52" s="21" t="s">
        <v>252</v>
      </c>
      <c r="B52" s="23" t="s">
        <v>253</v>
      </c>
      <c r="C52" s="53"/>
      <c r="D52" s="54">
        <v>50000</v>
      </c>
      <c r="E52" s="54">
        <v>50000</v>
      </c>
      <c r="F52" s="54">
        <v>50000</v>
      </c>
      <c r="G52" s="43">
        <v>49999.75</v>
      </c>
      <c r="H52" s="99">
        <v>4931.2700000000004</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row>
    <row r="53" spans="1:190" ht="16.5" customHeight="1" x14ac:dyDescent="0.35">
      <c r="A53" s="16" t="s">
        <v>254</v>
      </c>
      <c r="B53" s="19" t="s">
        <v>255</v>
      </c>
      <c r="C53" s="55">
        <f t="shared" ref="C53:H53" si="51">+C54+C89</f>
        <v>0</v>
      </c>
      <c r="D53" s="55">
        <f t="shared" si="51"/>
        <v>641686520</v>
      </c>
      <c r="E53" s="55">
        <f t="shared" si="51"/>
        <v>621142380</v>
      </c>
      <c r="F53" s="55">
        <f t="shared" ref="F53" si="52">+F54+F89</f>
        <v>621142380</v>
      </c>
      <c r="G53" s="55">
        <f t="shared" si="51"/>
        <v>621132389.72000003</v>
      </c>
      <c r="H53" s="55">
        <f t="shared" si="51"/>
        <v>51090690.150000006</v>
      </c>
    </row>
    <row r="54" spans="1:190" ht="16.5" customHeight="1" x14ac:dyDescent="0.3">
      <c r="A54" s="26"/>
      <c r="B54" s="27" t="s">
        <v>256</v>
      </c>
      <c r="C54" s="56"/>
      <c r="D54" s="54">
        <v>133000</v>
      </c>
      <c r="E54" s="54">
        <v>133000</v>
      </c>
      <c r="F54" s="54">
        <v>133000</v>
      </c>
      <c r="G54" s="43">
        <v>132999.46</v>
      </c>
      <c r="H54" s="43">
        <v>10458.540000000001</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row>
    <row r="55" spans="1:190" s="18" customFormat="1" ht="16.5" customHeight="1" x14ac:dyDescent="0.3">
      <c r="A55" s="21" t="s">
        <v>257</v>
      </c>
      <c r="B55" s="23" t="s">
        <v>258</v>
      </c>
      <c r="C55" s="53"/>
      <c r="D55" s="54">
        <v>123040</v>
      </c>
      <c r="E55" s="54">
        <v>123040</v>
      </c>
      <c r="F55" s="54">
        <v>123040</v>
      </c>
      <c r="G55" s="113">
        <v>118098.83</v>
      </c>
      <c r="H55" s="113">
        <v>7751.27</v>
      </c>
    </row>
    <row r="56" spans="1:190" s="25" customFormat="1" ht="16.5" customHeight="1" x14ac:dyDescent="0.3">
      <c r="A56" s="21"/>
      <c r="B56" s="23" t="s">
        <v>259</v>
      </c>
      <c r="C56" s="53"/>
      <c r="D56" s="54">
        <v>29190</v>
      </c>
      <c r="E56" s="54">
        <v>29190</v>
      </c>
      <c r="F56" s="54">
        <v>29190</v>
      </c>
      <c r="G56" s="114">
        <v>29186.31</v>
      </c>
      <c r="H56" s="113">
        <v>16.260000000000002</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row>
    <row r="57" spans="1:190" ht="16.5" customHeight="1" x14ac:dyDescent="0.3">
      <c r="A57" s="21"/>
      <c r="B57" s="23" t="s">
        <v>260</v>
      </c>
      <c r="C57" s="53"/>
      <c r="D57" s="54">
        <v>91200</v>
      </c>
      <c r="E57" s="54">
        <v>91200</v>
      </c>
      <c r="F57" s="54">
        <v>91200</v>
      </c>
      <c r="G57" s="114">
        <v>86262.94</v>
      </c>
      <c r="H57" s="113">
        <v>7597.0200000000041</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row>
    <row r="58" spans="1:190" s="18" customFormat="1" ht="16.5" customHeight="1" x14ac:dyDescent="0.3">
      <c r="A58" s="16" t="s">
        <v>261</v>
      </c>
      <c r="B58" s="23" t="s">
        <v>262</v>
      </c>
      <c r="C58" s="53"/>
      <c r="D58" s="54">
        <v>30000</v>
      </c>
      <c r="E58" s="54">
        <v>30000</v>
      </c>
      <c r="F58" s="54">
        <v>30000</v>
      </c>
      <c r="G58" s="43">
        <v>29999.63</v>
      </c>
      <c r="H58" s="43">
        <v>19216.29</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row>
    <row r="59" spans="1:190" s="18" customFormat="1" ht="16.5" customHeight="1" x14ac:dyDescent="0.3">
      <c r="A59" s="16" t="s">
        <v>263</v>
      </c>
      <c r="B59" s="19" t="s">
        <v>264</v>
      </c>
      <c r="C59" s="57">
        <f t="shared" ref="C59:H59" si="53">+C60</f>
        <v>0</v>
      </c>
      <c r="D59" s="57">
        <f t="shared" si="53"/>
        <v>36000</v>
      </c>
      <c r="E59" s="57">
        <f t="shared" si="53"/>
        <v>36000</v>
      </c>
      <c r="F59" s="57">
        <f t="shared" si="53"/>
        <v>36000</v>
      </c>
      <c r="G59" s="57">
        <f t="shared" si="53"/>
        <v>35999.870000000003</v>
      </c>
      <c r="H59" s="57">
        <f t="shared" si="53"/>
        <v>2040.64</v>
      </c>
    </row>
    <row r="60" spans="1:190" s="18" customFormat="1" ht="16.5" customHeight="1" x14ac:dyDescent="0.3">
      <c r="A60" s="21" t="s">
        <v>265</v>
      </c>
      <c r="B60" s="23" t="s">
        <v>266</v>
      </c>
      <c r="C60" s="53"/>
      <c r="D60" s="54">
        <v>36000</v>
      </c>
      <c r="E60" s="54">
        <v>36000</v>
      </c>
      <c r="F60" s="54">
        <v>36000</v>
      </c>
      <c r="G60" s="43">
        <v>35999.870000000003</v>
      </c>
      <c r="H60" s="43">
        <v>2040.64</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row>
    <row r="61" spans="1:190" s="18" customFormat="1" ht="16.5" customHeight="1" x14ac:dyDescent="0.3">
      <c r="A61" s="16" t="s">
        <v>267</v>
      </c>
      <c r="B61" s="19" t="s">
        <v>268</v>
      </c>
      <c r="C61" s="52">
        <f t="shared" ref="C61:H61" si="54">+C62+C63</f>
        <v>0</v>
      </c>
      <c r="D61" s="52">
        <f t="shared" si="54"/>
        <v>1300</v>
      </c>
      <c r="E61" s="52">
        <f t="shared" si="54"/>
        <v>1300</v>
      </c>
      <c r="F61" s="52">
        <f t="shared" ref="F61" si="55">+F62+F63</f>
        <v>1300</v>
      </c>
      <c r="G61" s="52">
        <f t="shared" si="54"/>
        <v>1061.05</v>
      </c>
      <c r="H61" s="52">
        <f t="shared" si="54"/>
        <v>152</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row>
    <row r="62" spans="1:190" ht="16.5" customHeight="1" x14ac:dyDescent="0.3">
      <c r="A62" s="16" t="s">
        <v>269</v>
      </c>
      <c r="B62" s="23" t="s">
        <v>270</v>
      </c>
      <c r="C62" s="53"/>
      <c r="D62" s="54">
        <v>1300</v>
      </c>
      <c r="E62" s="54">
        <v>1300</v>
      </c>
      <c r="F62" s="54">
        <v>1300</v>
      </c>
      <c r="G62" s="43">
        <v>1061.05</v>
      </c>
      <c r="H62" s="43">
        <v>152</v>
      </c>
    </row>
    <row r="63" spans="1:190" s="18" customFormat="1" ht="16.5" customHeight="1" x14ac:dyDescent="0.3">
      <c r="A63" s="16" t="s">
        <v>271</v>
      </c>
      <c r="B63" s="23" t="s">
        <v>272</v>
      </c>
      <c r="C63" s="53"/>
      <c r="D63" s="54"/>
      <c r="E63" s="54"/>
      <c r="F63" s="54"/>
      <c r="G63" s="43"/>
      <c r="H63" s="43">
        <v>0</v>
      </c>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row>
    <row r="64" spans="1:190" ht="16.5" customHeight="1" x14ac:dyDescent="0.3">
      <c r="A64" s="21" t="s">
        <v>273</v>
      </c>
      <c r="B64" s="23" t="s">
        <v>274</v>
      </c>
      <c r="C64" s="53"/>
      <c r="D64" s="54">
        <v>2000</v>
      </c>
      <c r="E64" s="54">
        <v>2000</v>
      </c>
      <c r="F64" s="54">
        <v>2000</v>
      </c>
      <c r="G64" s="43">
        <v>1995</v>
      </c>
      <c r="H64" s="43">
        <v>1995</v>
      </c>
    </row>
    <row r="65" spans="1:190" ht="16.5" customHeight="1" x14ac:dyDescent="0.3">
      <c r="A65" s="21" t="s">
        <v>275</v>
      </c>
      <c r="B65" s="22" t="s">
        <v>276</v>
      </c>
      <c r="C65" s="53"/>
      <c r="D65" s="54"/>
      <c r="E65" s="54"/>
      <c r="F65" s="54"/>
      <c r="G65" s="43"/>
      <c r="H65" s="43">
        <v>0</v>
      </c>
    </row>
    <row r="66" spans="1:190" ht="16.5" customHeight="1" x14ac:dyDescent="0.3">
      <c r="A66" s="21" t="s">
        <v>277</v>
      </c>
      <c r="B66" s="23" t="s">
        <v>278</v>
      </c>
      <c r="C66" s="53"/>
      <c r="D66" s="54"/>
      <c r="E66" s="54"/>
      <c r="F66" s="54"/>
      <c r="G66" s="43"/>
      <c r="H66" s="43">
        <v>0</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row>
    <row r="67" spans="1:190" ht="16.5" customHeight="1" x14ac:dyDescent="0.3">
      <c r="A67" s="21" t="s">
        <v>279</v>
      </c>
      <c r="B67" s="23" t="s">
        <v>280</v>
      </c>
      <c r="C67" s="53"/>
      <c r="D67" s="54">
        <v>12000</v>
      </c>
      <c r="E67" s="54">
        <v>12000</v>
      </c>
      <c r="F67" s="54">
        <v>12000</v>
      </c>
      <c r="G67" s="43">
        <v>11999.23</v>
      </c>
      <c r="H67" s="43">
        <v>4424</v>
      </c>
    </row>
    <row r="68" spans="1:190" ht="30" x14ac:dyDescent="0.3">
      <c r="A68" s="21"/>
      <c r="B68" s="23" t="s">
        <v>425</v>
      </c>
      <c r="C68" s="53"/>
      <c r="D68" s="54">
        <v>2100</v>
      </c>
      <c r="E68" s="54">
        <v>2100</v>
      </c>
      <c r="F68" s="54">
        <v>2100</v>
      </c>
      <c r="G68" s="43">
        <v>2038</v>
      </c>
      <c r="H68" s="43">
        <v>2038</v>
      </c>
    </row>
    <row r="69" spans="1:190" ht="16.5" customHeight="1" x14ac:dyDescent="0.3">
      <c r="A69" s="16" t="s">
        <v>281</v>
      </c>
      <c r="B69" s="19" t="s">
        <v>282</v>
      </c>
      <c r="C69" s="57">
        <f t="shared" ref="C69:H69" si="56">+C70+C71</f>
        <v>0</v>
      </c>
      <c r="D69" s="57">
        <f t="shared" si="56"/>
        <v>2000</v>
      </c>
      <c r="E69" s="57">
        <f t="shared" si="56"/>
        <v>2000</v>
      </c>
      <c r="F69" s="57">
        <f t="shared" ref="F69" si="57">+F70+F71</f>
        <v>2000</v>
      </c>
      <c r="G69" s="57">
        <f t="shared" si="56"/>
        <v>2000</v>
      </c>
      <c r="H69" s="57">
        <f t="shared" si="56"/>
        <v>0</v>
      </c>
    </row>
    <row r="70" spans="1:190" ht="16.5" customHeight="1" x14ac:dyDescent="0.3">
      <c r="A70" s="21" t="s">
        <v>283</v>
      </c>
      <c r="B70" s="23" t="s">
        <v>284</v>
      </c>
      <c r="C70" s="53"/>
      <c r="D70" s="54"/>
      <c r="E70" s="54"/>
      <c r="F70" s="54"/>
      <c r="G70" s="43"/>
      <c r="H70" s="43"/>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row>
    <row r="71" spans="1:190" s="18" customFormat="1" ht="16.5" customHeight="1" x14ac:dyDescent="0.3">
      <c r="A71" s="21" t="s">
        <v>285</v>
      </c>
      <c r="B71" s="23" t="s">
        <v>286</v>
      </c>
      <c r="C71" s="53"/>
      <c r="D71" s="54">
        <v>2000</v>
      </c>
      <c r="E71" s="54">
        <v>2000</v>
      </c>
      <c r="F71" s="54">
        <v>2000</v>
      </c>
      <c r="G71" s="58">
        <v>2000</v>
      </c>
      <c r="H71" s="58">
        <v>0</v>
      </c>
    </row>
    <row r="72" spans="1:190" ht="16.5" customHeight="1" x14ac:dyDescent="0.3">
      <c r="A72" s="16" t="s">
        <v>287</v>
      </c>
      <c r="B72" s="19" t="s">
        <v>189</v>
      </c>
      <c r="C72" s="51">
        <f>+C73</f>
        <v>0</v>
      </c>
      <c r="D72" s="51">
        <f t="shared" ref="D72:H73" si="58">+D73</f>
        <v>0</v>
      </c>
      <c r="E72" s="51">
        <f t="shared" si="58"/>
        <v>0</v>
      </c>
      <c r="F72" s="51">
        <f t="shared" si="58"/>
        <v>0</v>
      </c>
      <c r="G72" s="51">
        <f t="shared" si="58"/>
        <v>0</v>
      </c>
      <c r="H72" s="51">
        <f t="shared" si="58"/>
        <v>0</v>
      </c>
    </row>
    <row r="73" spans="1:190" ht="16.5" customHeight="1" x14ac:dyDescent="0.3">
      <c r="A73" s="28" t="s">
        <v>288</v>
      </c>
      <c r="B73" s="19" t="s">
        <v>289</v>
      </c>
      <c r="C73" s="51">
        <f>+C74</f>
        <v>0</v>
      </c>
      <c r="D73" s="51">
        <f t="shared" si="58"/>
        <v>0</v>
      </c>
      <c r="E73" s="51">
        <f t="shared" si="58"/>
        <v>0</v>
      </c>
      <c r="F73" s="51">
        <f t="shared" si="58"/>
        <v>0</v>
      </c>
      <c r="G73" s="51">
        <f t="shared" si="58"/>
        <v>0</v>
      </c>
      <c r="H73" s="51">
        <f t="shared" si="58"/>
        <v>0</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row>
    <row r="74" spans="1:190" s="18" customFormat="1" ht="16.5" customHeight="1" x14ac:dyDescent="0.3">
      <c r="A74" s="28" t="s">
        <v>290</v>
      </c>
      <c r="B74" s="23" t="s">
        <v>291</v>
      </c>
      <c r="C74" s="53"/>
      <c r="D74" s="54"/>
      <c r="E74" s="54"/>
      <c r="F74" s="54"/>
      <c r="G74" s="43"/>
      <c r="H74" s="43"/>
    </row>
    <row r="75" spans="1:190" s="18" customFormat="1" ht="16.5" customHeight="1" x14ac:dyDescent="0.3">
      <c r="A75" s="28"/>
      <c r="B75" s="29" t="s">
        <v>195</v>
      </c>
      <c r="C75" s="53">
        <f t="shared" ref="C75:H75" si="59">C76+C77</f>
        <v>0</v>
      </c>
      <c r="D75" s="53">
        <f t="shared" si="59"/>
        <v>39500</v>
      </c>
      <c r="E75" s="53">
        <f t="shared" si="59"/>
        <v>39500</v>
      </c>
      <c r="F75" s="53">
        <f t="shared" ref="F75" si="60">F76+F77</f>
        <v>39500</v>
      </c>
      <c r="G75" s="53">
        <f t="shared" si="59"/>
        <v>38810</v>
      </c>
      <c r="H75" s="53">
        <f t="shared" si="59"/>
        <v>3330</v>
      </c>
    </row>
    <row r="76" spans="1:190" s="18" customFormat="1" ht="16.5" customHeight="1" x14ac:dyDescent="0.3">
      <c r="A76" s="28"/>
      <c r="B76" s="30" t="s">
        <v>292</v>
      </c>
      <c r="C76" s="53"/>
      <c r="D76" s="54"/>
      <c r="E76" s="54"/>
      <c r="F76" s="54"/>
      <c r="G76" s="43"/>
      <c r="H76" s="43"/>
    </row>
    <row r="77" spans="1:190" ht="16.5" customHeight="1" x14ac:dyDescent="0.3">
      <c r="A77" s="28"/>
      <c r="B77" s="30" t="s">
        <v>293</v>
      </c>
      <c r="C77" s="53"/>
      <c r="D77" s="54">
        <v>39500</v>
      </c>
      <c r="E77" s="54">
        <v>39500</v>
      </c>
      <c r="F77" s="54">
        <v>39500</v>
      </c>
      <c r="G77" s="43">
        <v>38810</v>
      </c>
      <c r="H77" s="43">
        <v>3330</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row>
    <row r="78" spans="1:190" s="18" customFormat="1" ht="16.5" customHeight="1" x14ac:dyDescent="0.3">
      <c r="A78" s="16" t="s">
        <v>294</v>
      </c>
      <c r="B78" s="19" t="s">
        <v>197</v>
      </c>
      <c r="C78" s="52">
        <f t="shared" ref="C78:H78" si="61">+C79</f>
        <v>0</v>
      </c>
      <c r="D78" s="52">
        <f t="shared" si="61"/>
        <v>0</v>
      </c>
      <c r="E78" s="52">
        <f t="shared" si="61"/>
        <v>0</v>
      </c>
      <c r="F78" s="52">
        <f t="shared" si="61"/>
        <v>0</v>
      </c>
      <c r="G78" s="52">
        <f t="shared" si="61"/>
        <v>0</v>
      </c>
      <c r="H78" s="52">
        <f t="shared" si="61"/>
        <v>0</v>
      </c>
    </row>
    <row r="79" spans="1:190" s="18" customFormat="1" ht="16.5" customHeight="1" x14ac:dyDescent="0.3">
      <c r="A79" s="16" t="s">
        <v>295</v>
      </c>
      <c r="B79" s="19" t="s">
        <v>199</v>
      </c>
      <c r="C79" s="52">
        <f t="shared" ref="C79" si="62">+C80+C85</f>
        <v>0</v>
      </c>
      <c r="D79" s="52">
        <f t="shared" ref="D79:H79" si="63">+D80+D85</f>
        <v>0</v>
      </c>
      <c r="E79" s="52">
        <f t="shared" si="63"/>
        <v>0</v>
      </c>
      <c r="F79" s="52">
        <f t="shared" ref="F79" si="64">+F80+F85</f>
        <v>0</v>
      </c>
      <c r="G79" s="52">
        <f t="shared" si="63"/>
        <v>0</v>
      </c>
      <c r="H79" s="52">
        <f t="shared" si="63"/>
        <v>0</v>
      </c>
    </row>
    <row r="80" spans="1:190" s="18" customFormat="1" ht="16.5" customHeight="1" x14ac:dyDescent="0.3">
      <c r="A80" s="16" t="s">
        <v>296</v>
      </c>
      <c r="B80" s="19" t="s">
        <v>297</v>
      </c>
      <c r="C80" s="52">
        <f t="shared" ref="C80" si="65">+C82+C84+C83+C81</f>
        <v>0</v>
      </c>
      <c r="D80" s="52">
        <f t="shared" ref="D80:H80" si="66">+D82+D84+D83+D81</f>
        <v>0</v>
      </c>
      <c r="E80" s="52">
        <f t="shared" si="66"/>
        <v>0</v>
      </c>
      <c r="F80" s="52">
        <f t="shared" ref="F80" si="67">+F82+F84+F83+F81</f>
        <v>0</v>
      </c>
      <c r="G80" s="52">
        <f t="shared" si="66"/>
        <v>0</v>
      </c>
      <c r="H80" s="52">
        <f t="shared" si="66"/>
        <v>0</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row>
    <row r="81" spans="1:190" s="18" customFormat="1" ht="16.5" customHeight="1" x14ac:dyDescent="0.3">
      <c r="A81" s="16"/>
      <c r="B81" s="22" t="s">
        <v>298</v>
      </c>
      <c r="C81" s="52"/>
      <c r="D81" s="54"/>
      <c r="E81" s="54"/>
      <c r="F81" s="54"/>
      <c r="G81" s="43"/>
      <c r="H81" s="43"/>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row>
    <row r="82" spans="1:190" s="18" customFormat="1" ht="16.5" customHeight="1" x14ac:dyDescent="0.3">
      <c r="A82" s="21" t="s">
        <v>299</v>
      </c>
      <c r="B82" s="23" t="s">
        <v>300</v>
      </c>
      <c r="C82" s="53"/>
      <c r="D82" s="54"/>
      <c r="E82" s="54"/>
      <c r="F82" s="54"/>
      <c r="G82" s="43"/>
      <c r="H82" s="43"/>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row>
    <row r="83" spans="1:190" s="18" customFormat="1" ht="16.5" customHeight="1" x14ac:dyDescent="0.3">
      <c r="A83" s="21" t="s">
        <v>301</v>
      </c>
      <c r="B83" s="22" t="s">
        <v>302</v>
      </c>
      <c r="C83" s="53"/>
      <c r="D83" s="54"/>
      <c r="E83" s="54"/>
      <c r="F83" s="54"/>
      <c r="G83" s="43"/>
      <c r="H83" s="43"/>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row>
    <row r="84" spans="1:190" ht="16.5" customHeight="1" x14ac:dyDescent="0.3">
      <c r="A84" s="21" t="s">
        <v>303</v>
      </c>
      <c r="B84" s="23" t="s">
        <v>304</v>
      </c>
      <c r="C84" s="53"/>
      <c r="D84" s="54"/>
      <c r="E84" s="54"/>
      <c r="F84" s="54"/>
      <c r="G84" s="43"/>
      <c r="H84" s="43"/>
    </row>
    <row r="85" spans="1:190" ht="16.5" customHeight="1" x14ac:dyDescent="0.3">
      <c r="A85" s="31"/>
      <c r="B85" s="22" t="s">
        <v>305</v>
      </c>
      <c r="C85" s="53"/>
      <c r="D85" s="54"/>
      <c r="E85" s="54"/>
      <c r="F85" s="54"/>
      <c r="G85" s="43"/>
      <c r="H85" s="43"/>
    </row>
    <row r="86" spans="1:190" ht="16.5" customHeight="1" x14ac:dyDescent="0.3">
      <c r="A86" s="21" t="s">
        <v>206</v>
      </c>
      <c r="B86" s="23" t="s">
        <v>306</v>
      </c>
      <c r="C86" s="53"/>
      <c r="D86" s="54"/>
      <c r="E86" s="54"/>
      <c r="F86" s="54"/>
      <c r="G86" s="43"/>
      <c r="H86" s="43"/>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row>
    <row r="87" spans="1:190" ht="16.5" customHeight="1" x14ac:dyDescent="0.3">
      <c r="A87" s="21" t="s">
        <v>307</v>
      </c>
      <c r="B87" s="23" t="s">
        <v>308</v>
      </c>
      <c r="C87" s="51">
        <f t="shared" ref="C87:H87" si="68">+C44-C89+C23+C78+C172+C75</f>
        <v>0</v>
      </c>
      <c r="D87" s="51">
        <f t="shared" si="68"/>
        <v>227991150</v>
      </c>
      <c r="E87" s="51">
        <f t="shared" si="68"/>
        <v>227991150</v>
      </c>
      <c r="F87" s="51">
        <f t="shared" ref="F87" si="69">+F44-F89+F23+F78+F172+F75</f>
        <v>227991150</v>
      </c>
      <c r="G87" s="51">
        <f t="shared" si="68"/>
        <v>227874161.53000009</v>
      </c>
      <c r="H87" s="51">
        <f t="shared" si="68"/>
        <v>19801435.280000001</v>
      </c>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row>
    <row r="88" spans="1:190" ht="16.5" customHeight="1" x14ac:dyDescent="0.3">
      <c r="A88" s="21"/>
      <c r="B88" s="23" t="s">
        <v>309</v>
      </c>
      <c r="C88" s="51"/>
      <c r="D88" s="54"/>
      <c r="E88" s="54"/>
      <c r="F88" s="54"/>
      <c r="G88" s="54">
        <v>-1488.45</v>
      </c>
      <c r="H88" s="54">
        <v>-1488.45</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row>
    <row r="89" spans="1:190" ht="16.5" customHeight="1" x14ac:dyDescent="0.35">
      <c r="A89" s="21"/>
      <c r="B89" s="19" t="s">
        <v>310</v>
      </c>
      <c r="C89" s="59">
        <f>+C90+C131+C154+C156+C167+C169</f>
        <v>0</v>
      </c>
      <c r="D89" s="59">
        <f t="shared" ref="D89:H89" si="70">+D90+D131+D154+D156+D167+D169</f>
        <v>641553520</v>
      </c>
      <c r="E89" s="59">
        <f t="shared" si="70"/>
        <v>621009380</v>
      </c>
      <c r="F89" s="59">
        <f t="shared" ref="F89" si="71">+F90+F131+F154+F156+F167+F169</f>
        <v>621009380</v>
      </c>
      <c r="G89" s="59">
        <f t="shared" si="70"/>
        <v>620999390.25999999</v>
      </c>
      <c r="H89" s="59">
        <f t="shared" si="70"/>
        <v>51080231.610000007</v>
      </c>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row>
    <row r="90" spans="1:190" s="25" customFormat="1" ht="16.5" customHeight="1" x14ac:dyDescent="0.3">
      <c r="A90" s="16" t="s">
        <v>311</v>
      </c>
      <c r="B90" s="19" t="s">
        <v>312</v>
      </c>
      <c r="C90" s="52">
        <f t="shared" ref="C90" si="72">+C91+C98+C111+C127+C129</f>
        <v>0</v>
      </c>
      <c r="D90" s="52">
        <f t="shared" ref="D90:H90" si="73">+D91+D98+D111+D127+D129</f>
        <v>277863290</v>
      </c>
      <c r="E90" s="52">
        <f t="shared" si="73"/>
        <v>262570920</v>
      </c>
      <c r="F90" s="52">
        <f t="shared" ref="F90" si="74">+F91+F98+F111+F127+F129</f>
        <v>262570920</v>
      </c>
      <c r="G90" s="52">
        <f t="shared" si="73"/>
        <v>262561144.31999996</v>
      </c>
      <c r="H90" s="52">
        <f t="shared" si="73"/>
        <v>20854796.370000001</v>
      </c>
    </row>
    <row r="91" spans="1:190" s="25" customFormat="1" ht="16.5" customHeight="1" x14ac:dyDescent="0.3">
      <c r="A91" s="21" t="s">
        <v>313</v>
      </c>
      <c r="B91" s="19" t="s">
        <v>314</v>
      </c>
      <c r="C91" s="51">
        <f t="shared" ref="C91" si="75">+C92+C95+C96+C93+C94</f>
        <v>0</v>
      </c>
      <c r="D91" s="51">
        <f t="shared" ref="D91:H91" si="76">+D92+D95+D96+D93+D94</f>
        <v>159053980</v>
      </c>
      <c r="E91" s="51">
        <f t="shared" si="76"/>
        <v>148206980</v>
      </c>
      <c r="F91" s="51">
        <f t="shared" ref="F91" si="77">+F92+F95+F96+F93+F94</f>
        <v>148206980</v>
      </c>
      <c r="G91" s="51">
        <f t="shared" si="76"/>
        <v>148203359.47</v>
      </c>
      <c r="H91" s="51">
        <f t="shared" si="76"/>
        <v>11809916.710000001</v>
      </c>
    </row>
    <row r="92" spans="1:190" s="25" customFormat="1" ht="16.5" customHeight="1" x14ac:dyDescent="0.3">
      <c r="A92" s="21"/>
      <c r="B92" s="22" t="s">
        <v>315</v>
      </c>
      <c r="C92" s="53"/>
      <c r="D92" s="54">
        <v>126891000</v>
      </c>
      <c r="E92" s="54">
        <v>134423610</v>
      </c>
      <c r="F92" s="54">
        <v>134423610</v>
      </c>
      <c r="G92" s="43">
        <v>134423595.47</v>
      </c>
      <c r="H92" s="99">
        <v>9934558.9699999988</v>
      </c>
    </row>
    <row r="93" spans="1:190" s="25" customFormat="1" ht="16.5" customHeight="1" x14ac:dyDescent="0.3">
      <c r="A93" s="21"/>
      <c r="B93" s="22" t="s">
        <v>316</v>
      </c>
      <c r="C93" s="53"/>
      <c r="D93" s="54">
        <v>27380580</v>
      </c>
      <c r="E93" s="54">
        <v>9081000</v>
      </c>
      <c r="F93" s="54">
        <v>9081000</v>
      </c>
      <c r="G93" s="43">
        <v>9080074.7699999996</v>
      </c>
      <c r="H93" s="99">
        <v>1375632.7699999996</v>
      </c>
    </row>
    <row r="94" spans="1:190" s="25" customFormat="1" ht="16.5" customHeight="1" x14ac:dyDescent="0.3">
      <c r="A94" s="21"/>
      <c r="B94" s="22" t="s">
        <v>317</v>
      </c>
      <c r="C94" s="53"/>
      <c r="D94" s="54">
        <v>993400</v>
      </c>
      <c r="E94" s="54">
        <v>1007380</v>
      </c>
      <c r="F94" s="54">
        <v>1007380</v>
      </c>
      <c r="G94" s="43">
        <v>1007366.63</v>
      </c>
      <c r="H94" s="99">
        <v>169761.70999999996</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row>
    <row r="95" spans="1:190" s="25" customFormat="1" ht="16.5" customHeight="1" x14ac:dyDescent="0.3">
      <c r="A95" s="21"/>
      <c r="B95" s="22" t="s">
        <v>318</v>
      </c>
      <c r="C95" s="53"/>
      <c r="D95" s="54">
        <v>36000</v>
      </c>
      <c r="E95" s="54">
        <v>36000</v>
      </c>
      <c r="F95" s="54">
        <v>36000</v>
      </c>
      <c r="G95" s="43">
        <v>33333.96</v>
      </c>
      <c r="H95" s="99">
        <v>1822.3999999999978</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row>
    <row r="96" spans="1:190" s="25" customFormat="1" ht="16.5" customHeight="1" x14ac:dyDescent="0.3">
      <c r="A96" s="21"/>
      <c r="B96" s="22" t="s">
        <v>319</v>
      </c>
      <c r="C96" s="53"/>
      <c r="D96" s="54">
        <v>3753000</v>
      </c>
      <c r="E96" s="54">
        <v>3658990</v>
      </c>
      <c r="F96" s="54">
        <v>3658990</v>
      </c>
      <c r="G96" s="43">
        <v>3658988.64</v>
      </c>
      <c r="H96" s="99">
        <v>328140.86000000034</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row>
    <row r="97" spans="1:190" x14ac:dyDescent="0.3">
      <c r="A97" s="21"/>
      <c r="B97" s="23" t="s">
        <v>309</v>
      </c>
      <c r="C97" s="53"/>
      <c r="D97" s="54"/>
      <c r="E97" s="54"/>
      <c r="F97" s="54"/>
      <c r="G97" s="43">
        <v>-11501.57</v>
      </c>
      <c r="H97" s="99">
        <v>-473.27000000000044</v>
      </c>
    </row>
    <row r="98" spans="1:190" ht="30" x14ac:dyDescent="0.3">
      <c r="A98" s="21" t="s">
        <v>320</v>
      </c>
      <c r="B98" s="19" t="s">
        <v>321</v>
      </c>
      <c r="C98" s="53">
        <f t="shared" ref="C98:H98" si="78">C99+C100+C101+C102+C103+C104+C106+C105+C107</f>
        <v>0</v>
      </c>
      <c r="D98" s="53">
        <f t="shared" si="78"/>
        <v>71814110</v>
      </c>
      <c r="E98" s="53">
        <f t="shared" si="78"/>
        <v>68147690</v>
      </c>
      <c r="F98" s="53">
        <f t="shared" ref="F98" si="79">F99+F100+F101+F102+F103+F104+F106+F105+F107</f>
        <v>68147690</v>
      </c>
      <c r="G98" s="53">
        <f t="shared" si="78"/>
        <v>68143989.36999999</v>
      </c>
      <c r="H98" s="53">
        <f t="shared" si="78"/>
        <v>4916118.0900000017</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row>
    <row r="99" spans="1:190" ht="16.5" customHeight="1" x14ac:dyDescent="0.3">
      <c r="A99" s="21"/>
      <c r="B99" s="22" t="s">
        <v>322</v>
      </c>
      <c r="C99" s="53"/>
      <c r="D99" s="54">
        <v>4645330</v>
      </c>
      <c r="E99" s="54">
        <v>4284910</v>
      </c>
      <c r="F99" s="54">
        <v>4284910</v>
      </c>
      <c r="G99" s="43">
        <v>4284130</v>
      </c>
      <c r="H99" s="43">
        <v>195724.60999999987</v>
      </c>
    </row>
    <row r="100" spans="1:190" x14ac:dyDescent="0.3">
      <c r="A100" s="21"/>
      <c r="B100" s="22" t="s">
        <v>323</v>
      </c>
      <c r="C100" s="53"/>
      <c r="D100" s="54"/>
      <c r="E100" s="54"/>
      <c r="F100" s="54"/>
      <c r="G100" s="43"/>
      <c r="H100" s="43">
        <v>0</v>
      </c>
    </row>
    <row r="101" spans="1:190" s="18" customFormat="1" ht="16.5" customHeight="1" x14ac:dyDescent="0.3">
      <c r="A101" s="21"/>
      <c r="B101" s="22" t="s">
        <v>324</v>
      </c>
      <c r="C101" s="53"/>
      <c r="D101" s="54">
        <v>86000</v>
      </c>
      <c r="E101" s="54">
        <v>47850</v>
      </c>
      <c r="F101" s="54">
        <v>47850</v>
      </c>
      <c r="G101" s="43">
        <v>47319.26</v>
      </c>
      <c r="H101" s="43">
        <v>0</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row>
    <row r="102" spans="1:190" ht="16.5" customHeight="1" x14ac:dyDescent="0.3">
      <c r="A102" s="21"/>
      <c r="B102" s="22" t="s">
        <v>325</v>
      </c>
      <c r="C102" s="53"/>
      <c r="D102" s="54">
        <v>36800000</v>
      </c>
      <c r="E102" s="54">
        <v>36389000</v>
      </c>
      <c r="F102" s="54">
        <v>36389000</v>
      </c>
      <c r="G102" s="43">
        <v>36389000</v>
      </c>
      <c r="H102" s="43">
        <v>3113808.9299999997</v>
      </c>
    </row>
    <row r="103" spans="1:190" x14ac:dyDescent="0.3">
      <c r="A103" s="21"/>
      <c r="B103" s="32" t="s">
        <v>326</v>
      </c>
      <c r="C103" s="53"/>
      <c r="D103" s="54">
        <v>31690</v>
      </c>
      <c r="E103" s="54">
        <v>42090</v>
      </c>
      <c r="F103" s="54">
        <v>42090</v>
      </c>
      <c r="G103" s="43">
        <v>41794.76</v>
      </c>
      <c r="H103" s="43">
        <v>8576.5999999999985</v>
      </c>
    </row>
    <row r="104" spans="1:190" ht="30" x14ac:dyDescent="0.3">
      <c r="A104" s="21"/>
      <c r="B104" s="22" t="s">
        <v>327</v>
      </c>
      <c r="C104" s="53"/>
      <c r="D104" s="54">
        <v>1300000</v>
      </c>
      <c r="E104" s="54">
        <v>1216610</v>
      </c>
      <c r="F104" s="54">
        <v>1216610</v>
      </c>
      <c r="G104" s="43">
        <v>1216199.8</v>
      </c>
      <c r="H104" s="43">
        <v>88693.780000000028</v>
      </c>
    </row>
    <row r="105" spans="1:190" ht="16.5" customHeight="1" x14ac:dyDescent="0.3">
      <c r="A105" s="21"/>
      <c r="B105" s="33" t="s">
        <v>328</v>
      </c>
      <c r="C105" s="53"/>
      <c r="D105" s="54"/>
      <c r="E105" s="54"/>
      <c r="F105" s="54"/>
      <c r="G105" s="43"/>
      <c r="H105" s="43">
        <v>0</v>
      </c>
    </row>
    <row r="106" spans="1:190" x14ac:dyDescent="0.3">
      <c r="A106" s="21"/>
      <c r="B106" s="33" t="s">
        <v>329</v>
      </c>
      <c r="C106" s="53"/>
      <c r="D106" s="54">
        <v>20615000</v>
      </c>
      <c r="E106" s="54">
        <v>19391240</v>
      </c>
      <c r="F106" s="54">
        <v>19391240</v>
      </c>
      <c r="G106" s="60">
        <v>19390430</v>
      </c>
      <c r="H106" s="60">
        <v>1509314.1700000018</v>
      </c>
    </row>
    <row r="107" spans="1:190" ht="16.5" customHeight="1" x14ac:dyDescent="0.3">
      <c r="A107" s="21"/>
      <c r="B107" s="34" t="s">
        <v>330</v>
      </c>
      <c r="C107" s="53">
        <f t="shared" ref="C107:H107" si="80">C108+C109</f>
        <v>0</v>
      </c>
      <c r="D107" s="53">
        <f t="shared" si="80"/>
        <v>8336090</v>
      </c>
      <c r="E107" s="53">
        <f t="shared" si="80"/>
        <v>6775990</v>
      </c>
      <c r="F107" s="53">
        <f t="shared" ref="F107" si="81">F108+F109</f>
        <v>6775990</v>
      </c>
      <c r="G107" s="100">
        <f t="shared" si="80"/>
        <v>6775115.5499999998</v>
      </c>
      <c r="H107" s="100">
        <f t="shared" si="80"/>
        <v>0</v>
      </c>
    </row>
    <row r="108" spans="1:190" ht="16.5" customHeight="1" x14ac:dyDescent="0.3">
      <c r="A108" s="21"/>
      <c r="B108" s="33" t="s">
        <v>331</v>
      </c>
      <c r="C108" s="53"/>
      <c r="D108" s="54">
        <v>8336090</v>
      </c>
      <c r="E108" s="54">
        <v>6775990</v>
      </c>
      <c r="F108" s="54">
        <v>6775990</v>
      </c>
      <c r="G108" s="43">
        <v>6775115.5499999998</v>
      </c>
      <c r="H108" s="43"/>
    </row>
    <row r="109" spans="1:190" x14ac:dyDescent="0.3">
      <c r="A109" s="21"/>
      <c r="B109" s="33" t="s">
        <v>332</v>
      </c>
      <c r="C109" s="53"/>
      <c r="D109" s="54"/>
      <c r="E109" s="54"/>
      <c r="F109" s="54"/>
      <c r="G109" s="43"/>
      <c r="H109" s="43">
        <v>0</v>
      </c>
    </row>
    <row r="110" spans="1:190" x14ac:dyDescent="0.3">
      <c r="A110" s="21"/>
      <c r="B110" s="23" t="s">
        <v>309</v>
      </c>
      <c r="C110" s="53"/>
      <c r="D110" s="54"/>
      <c r="E110" s="54"/>
      <c r="F110" s="54"/>
      <c r="G110" s="43">
        <v>-10271.9</v>
      </c>
      <c r="H110" s="43">
        <v>0</v>
      </c>
    </row>
    <row r="111" spans="1:190" ht="30" x14ac:dyDescent="0.3">
      <c r="A111" s="16" t="s">
        <v>333</v>
      </c>
      <c r="B111" s="19" t="s">
        <v>334</v>
      </c>
      <c r="C111" s="53">
        <f t="shared" ref="C111:H111" si="82">C112+C113+C114+C115+C116+C117+C118+C119+C120+C121</f>
        <v>0</v>
      </c>
      <c r="D111" s="53">
        <f t="shared" si="82"/>
        <v>4497910</v>
      </c>
      <c r="E111" s="53">
        <f t="shared" si="82"/>
        <v>4460300</v>
      </c>
      <c r="F111" s="53">
        <f t="shared" ref="F111" si="83">F112+F113+F114+F115+F116+F117+F118+F119+F120+F121</f>
        <v>4460300</v>
      </c>
      <c r="G111" s="53">
        <f t="shared" si="82"/>
        <v>4457845.4799999995</v>
      </c>
      <c r="H111" s="53">
        <f t="shared" si="82"/>
        <v>248231.57</v>
      </c>
    </row>
    <row r="112" spans="1:190" x14ac:dyDescent="0.3">
      <c r="A112" s="21"/>
      <c r="B112" s="22" t="s">
        <v>325</v>
      </c>
      <c r="C112" s="53"/>
      <c r="D112" s="54">
        <v>2298000</v>
      </c>
      <c r="E112" s="54">
        <v>2272750</v>
      </c>
      <c r="F112" s="54">
        <v>2272750</v>
      </c>
      <c r="G112" s="43">
        <v>2272390.7999999998</v>
      </c>
      <c r="H112" s="43">
        <v>200220</v>
      </c>
    </row>
    <row r="113" spans="1:190" ht="30" x14ac:dyDescent="0.3">
      <c r="A113" s="21"/>
      <c r="B113" s="35" t="s">
        <v>335</v>
      </c>
      <c r="C113" s="53"/>
      <c r="D113" s="54"/>
      <c r="E113" s="54"/>
      <c r="F113" s="54"/>
      <c r="G113" s="43"/>
      <c r="H113" s="43">
        <v>0</v>
      </c>
    </row>
    <row r="114" spans="1:190" ht="16.5" customHeight="1" x14ac:dyDescent="0.3">
      <c r="A114" s="21"/>
      <c r="B114" s="36" t="s">
        <v>336</v>
      </c>
      <c r="C114" s="53"/>
      <c r="D114" s="54">
        <v>1346440</v>
      </c>
      <c r="E114" s="54">
        <v>1312210</v>
      </c>
      <c r="F114" s="54">
        <v>1312210</v>
      </c>
      <c r="G114" s="43">
        <v>1311260</v>
      </c>
      <c r="H114" s="43">
        <v>21750.93</v>
      </c>
    </row>
    <row r="115" spans="1:190" ht="30" x14ac:dyDescent="0.3">
      <c r="A115" s="21"/>
      <c r="B115" s="36" t="s">
        <v>337</v>
      </c>
      <c r="C115" s="53"/>
      <c r="D115" s="54"/>
      <c r="E115" s="54"/>
      <c r="F115" s="54"/>
      <c r="G115" s="43"/>
      <c r="H115" s="43">
        <v>0</v>
      </c>
    </row>
    <row r="116" spans="1:190" ht="16.5" customHeight="1" x14ac:dyDescent="0.3">
      <c r="A116" s="21"/>
      <c r="B116" s="36" t="s">
        <v>338</v>
      </c>
      <c r="C116" s="53"/>
      <c r="D116" s="54"/>
      <c r="E116" s="54"/>
      <c r="F116" s="54"/>
      <c r="G116" s="43"/>
      <c r="H116" s="43">
        <v>0</v>
      </c>
    </row>
    <row r="117" spans="1:190" ht="16.5" customHeight="1" x14ac:dyDescent="0.3">
      <c r="A117" s="21"/>
      <c r="B117" s="22" t="s">
        <v>322</v>
      </c>
      <c r="C117" s="53"/>
      <c r="D117" s="54"/>
      <c r="E117" s="54"/>
      <c r="F117" s="54"/>
      <c r="G117" s="43"/>
      <c r="H117" s="43">
        <v>0</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row>
    <row r="118" spans="1:190" ht="16.5" customHeight="1" x14ac:dyDescent="0.3">
      <c r="A118" s="21"/>
      <c r="B118" s="36" t="s">
        <v>339</v>
      </c>
      <c r="C118" s="53"/>
      <c r="D118" s="54">
        <v>668250</v>
      </c>
      <c r="E118" s="54">
        <v>651190</v>
      </c>
      <c r="F118" s="54">
        <v>651190</v>
      </c>
      <c r="G118" s="61">
        <v>650540</v>
      </c>
      <c r="H118" s="61">
        <v>21837.95</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row>
    <row r="119" spans="1:190" x14ac:dyDescent="0.3">
      <c r="A119" s="21"/>
      <c r="B119" s="37" t="s">
        <v>340</v>
      </c>
      <c r="C119" s="53"/>
      <c r="D119" s="54"/>
      <c r="E119" s="54"/>
      <c r="F119" s="54"/>
      <c r="G119" s="61"/>
      <c r="H119" s="61">
        <v>0</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row>
    <row r="120" spans="1:190" s="18" customFormat="1" ht="30" x14ac:dyDescent="0.3">
      <c r="A120" s="21"/>
      <c r="B120" s="37" t="s">
        <v>341</v>
      </c>
      <c r="C120" s="53"/>
      <c r="D120" s="54"/>
      <c r="E120" s="54"/>
      <c r="F120" s="54"/>
      <c r="G120" s="61"/>
      <c r="H120" s="61">
        <v>0</v>
      </c>
    </row>
    <row r="121" spans="1:190" s="18" customFormat="1" ht="30" x14ac:dyDescent="0.3">
      <c r="A121" s="21"/>
      <c r="B121" s="38" t="s">
        <v>342</v>
      </c>
      <c r="C121" s="53">
        <f t="shared" ref="C121:H121" si="84">C122+C123+C124+C125</f>
        <v>0</v>
      </c>
      <c r="D121" s="53">
        <f t="shared" si="84"/>
        <v>185220</v>
      </c>
      <c r="E121" s="53">
        <f t="shared" si="84"/>
        <v>224150</v>
      </c>
      <c r="F121" s="53">
        <f t="shared" ref="F121" si="85">F122+F123+F124+F125</f>
        <v>224150</v>
      </c>
      <c r="G121" s="53">
        <f t="shared" si="84"/>
        <v>223654.68</v>
      </c>
      <c r="H121" s="53">
        <f t="shared" si="84"/>
        <v>4422.6899999999996</v>
      </c>
    </row>
    <row r="122" spans="1:190" s="18" customFormat="1" x14ac:dyDescent="0.3">
      <c r="A122" s="21"/>
      <c r="B122" s="39" t="s">
        <v>343</v>
      </c>
      <c r="C122" s="53"/>
      <c r="D122" s="54">
        <v>185220</v>
      </c>
      <c r="E122" s="54">
        <v>224150</v>
      </c>
      <c r="F122" s="54">
        <v>224150</v>
      </c>
      <c r="G122" s="61">
        <v>223654.68</v>
      </c>
      <c r="H122" s="61">
        <v>4422.6899999999996</v>
      </c>
    </row>
    <row r="123" spans="1:190" s="18" customFormat="1" ht="30" x14ac:dyDescent="0.3">
      <c r="A123" s="21"/>
      <c r="B123" s="39" t="s">
        <v>344</v>
      </c>
      <c r="C123" s="53"/>
      <c r="D123" s="54"/>
      <c r="E123" s="54"/>
      <c r="F123" s="54"/>
      <c r="G123" s="61"/>
      <c r="H123" s="61">
        <v>0</v>
      </c>
    </row>
    <row r="124" spans="1:190" s="18" customFormat="1" ht="30" x14ac:dyDescent="0.3">
      <c r="A124" s="21"/>
      <c r="B124" s="39" t="s">
        <v>345</v>
      </c>
      <c r="C124" s="53"/>
      <c r="D124" s="54"/>
      <c r="E124" s="54"/>
      <c r="F124" s="54"/>
      <c r="G124" s="61"/>
      <c r="H124" s="61">
        <v>0</v>
      </c>
    </row>
    <row r="125" spans="1:190" s="18" customFormat="1" ht="30" x14ac:dyDescent="0.3">
      <c r="A125" s="21"/>
      <c r="B125" s="39" t="s">
        <v>346</v>
      </c>
      <c r="C125" s="53"/>
      <c r="D125" s="54"/>
      <c r="E125" s="54"/>
      <c r="F125" s="54"/>
      <c r="G125" s="61"/>
      <c r="H125" s="61">
        <v>0</v>
      </c>
    </row>
    <row r="126" spans="1:190" s="18" customFormat="1" x14ac:dyDescent="0.3">
      <c r="A126" s="21"/>
      <c r="B126" s="23" t="s">
        <v>309</v>
      </c>
      <c r="C126" s="53"/>
      <c r="D126" s="54"/>
      <c r="E126" s="54"/>
      <c r="F126" s="54"/>
      <c r="G126" s="61"/>
      <c r="H126" s="61">
        <v>0</v>
      </c>
    </row>
    <row r="127" spans="1:190" s="18" customFormat="1" x14ac:dyDescent="0.3">
      <c r="A127" s="21" t="s">
        <v>347</v>
      </c>
      <c r="B127" s="23" t="s">
        <v>348</v>
      </c>
      <c r="C127" s="51"/>
      <c r="D127" s="54">
        <v>35638980</v>
      </c>
      <c r="E127" s="54">
        <v>34793950</v>
      </c>
      <c r="F127" s="54">
        <v>34793950</v>
      </c>
      <c r="G127" s="43">
        <v>34793950</v>
      </c>
      <c r="H127" s="43">
        <v>3174200</v>
      </c>
    </row>
    <row r="128" spans="1:190" s="18" customFormat="1" ht="16.5" customHeight="1" x14ac:dyDescent="0.3">
      <c r="A128" s="21"/>
      <c r="B128" s="23" t="s">
        <v>309</v>
      </c>
      <c r="C128" s="51"/>
      <c r="D128" s="54"/>
      <c r="E128" s="54"/>
      <c r="F128" s="54"/>
      <c r="G128" s="43"/>
      <c r="H128" s="43">
        <v>0</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row>
    <row r="129" spans="1:190" s="18" customFormat="1" ht="16.5" customHeight="1" x14ac:dyDescent="0.3">
      <c r="A129" s="21" t="s">
        <v>349</v>
      </c>
      <c r="B129" s="23" t="s">
        <v>350</v>
      </c>
      <c r="C129" s="53"/>
      <c r="D129" s="54">
        <v>6858310</v>
      </c>
      <c r="E129" s="54">
        <v>6962000</v>
      </c>
      <c r="F129" s="54">
        <v>6962000</v>
      </c>
      <c r="G129" s="58">
        <v>6962000</v>
      </c>
      <c r="H129" s="58">
        <v>706330</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row>
    <row r="130" spans="1:190" s="18" customFormat="1" ht="16.5" customHeight="1" x14ac:dyDescent="0.3">
      <c r="A130" s="21"/>
      <c r="B130" s="23" t="s">
        <v>309</v>
      </c>
      <c r="C130" s="53"/>
      <c r="D130" s="54"/>
      <c r="E130" s="54"/>
      <c r="F130" s="54"/>
      <c r="G130" s="58">
        <v>-7702.92</v>
      </c>
      <c r="H130" s="58">
        <v>0</v>
      </c>
    </row>
    <row r="131" spans="1:190" ht="16.5" customHeight="1" x14ac:dyDescent="0.3">
      <c r="A131" s="16" t="s">
        <v>351</v>
      </c>
      <c r="B131" s="19" t="s">
        <v>352</v>
      </c>
      <c r="C131" s="52">
        <f>+C132+C138+C140+C144+C150</f>
        <v>0</v>
      </c>
      <c r="D131" s="52">
        <f t="shared" ref="D131:H131" si="86">+D132+D138+D140+D144+D150</f>
        <v>131688780</v>
      </c>
      <c r="E131" s="52">
        <f t="shared" si="86"/>
        <v>127629150</v>
      </c>
      <c r="F131" s="52">
        <f t="shared" ref="F131" si="87">+F132+F138+F140+F144+F150</f>
        <v>127629150</v>
      </c>
      <c r="G131" s="52">
        <f t="shared" si="86"/>
        <v>127628944</v>
      </c>
      <c r="H131" s="52">
        <f t="shared" si="86"/>
        <v>11565060.609999999</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row>
    <row r="132" spans="1:190" ht="16.5" customHeight="1" x14ac:dyDescent="0.3">
      <c r="A132" s="16" t="s">
        <v>353</v>
      </c>
      <c r="B132" s="19" t="s">
        <v>354</v>
      </c>
      <c r="C132" s="51">
        <f>+C133+C136</f>
        <v>0</v>
      </c>
      <c r="D132" s="51">
        <f t="shared" ref="D132:H132" si="88">+D133+D136</f>
        <v>81463540</v>
      </c>
      <c r="E132" s="51">
        <f t="shared" si="88"/>
        <v>79609520</v>
      </c>
      <c r="F132" s="51">
        <f t="shared" ref="F132" si="89">+F133+F136</f>
        <v>79609520</v>
      </c>
      <c r="G132" s="51">
        <f t="shared" si="88"/>
        <v>79609314</v>
      </c>
      <c r="H132" s="51">
        <f t="shared" si="88"/>
        <v>7321292.4000000004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row>
    <row r="133" spans="1:190" s="18" customFormat="1" ht="16.5" customHeight="1" x14ac:dyDescent="0.3">
      <c r="A133" s="21"/>
      <c r="B133" s="40" t="s">
        <v>421</v>
      </c>
      <c r="C133" s="53">
        <f>C134+C135</f>
        <v>0</v>
      </c>
      <c r="D133" s="53">
        <v>78715690</v>
      </c>
      <c r="E133" s="53">
        <v>76860300</v>
      </c>
      <c r="F133" s="53">
        <v>76860300</v>
      </c>
      <c r="G133" s="53">
        <f t="shared" ref="G133:H133" si="90">G134+G135</f>
        <v>76860300</v>
      </c>
      <c r="H133" s="53">
        <f t="shared" si="90"/>
        <v>7096658.4000000004</v>
      </c>
    </row>
    <row r="134" spans="1:190" s="18" customFormat="1" ht="16.5" customHeight="1" x14ac:dyDescent="0.3">
      <c r="A134" s="21"/>
      <c r="B134" s="93" t="s">
        <v>422</v>
      </c>
      <c r="C134" s="53"/>
      <c r="D134" s="54"/>
      <c r="E134" s="54"/>
      <c r="F134" s="54"/>
      <c r="G134" s="43">
        <v>37344042.009999998</v>
      </c>
      <c r="H134" s="43">
        <v>3476710.51</v>
      </c>
    </row>
    <row r="135" spans="1:190" s="18" customFormat="1" ht="16.5" customHeight="1" x14ac:dyDescent="0.3">
      <c r="A135" s="21"/>
      <c r="B135" s="93" t="s">
        <v>423</v>
      </c>
      <c r="C135" s="53"/>
      <c r="D135" s="54"/>
      <c r="E135" s="54"/>
      <c r="F135" s="54"/>
      <c r="G135" s="43">
        <v>39516257.990000002</v>
      </c>
      <c r="H135" s="43">
        <v>3619947.89</v>
      </c>
    </row>
    <row r="136" spans="1:190" s="18" customFormat="1" ht="16.5" customHeight="1" x14ac:dyDescent="0.3">
      <c r="A136" s="21"/>
      <c r="B136" s="40" t="s">
        <v>356</v>
      </c>
      <c r="C136" s="53"/>
      <c r="D136" s="54">
        <v>2747850</v>
      </c>
      <c r="E136" s="54">
        <v>2749220</v>
      </c>
      <c r="F136" s="54">
        <v>2749220</v>
      </c>
      <c r="G136" s="22">
        <v>2749014</v>
      </c>
      <c r="H136" s="22">
        <v>224634</v>
      </c>
    </row>
    <row r="137" spans="1:190" s="18" customFormat="1" ht="16.5" customHeight="1" x14ac:dyDescent="0.3">
      <c r="A137" s="21"/>
      <c r="B137" s="23" t="s">
        <v>309</v>
      </c>
      <c r="C137" s="53"/>
      <c r="D137" s="54"/>
      <c r="E137" s="54"/>
      <c r="F137" s="54"/>
      <c r="G137" s="22">
        <v>-40780.19</v>
      </c>
      <c r="H137" s="22">
        <v>-898.99</v>
      </c>
    </row>
    <row r="138" spans="1:190" s="18" customFormat="1" ht="16.5" customHeight="1" x14ac:dyDescent="0.3">
      <c r="A138" s="21" t="s">
        <v>357</v>
      </c>
      <c r="B138" s="41" t="s">
        <v>358</v>
      </c>
      <c r="C138" s="53"/>
      <c r="D138" s="54">
        <v>29383430</v>
      </c>
      <c r="E138" s="54">
        <v>27391920</v>
      </c>
      <c r="F138" s="54">
        <v>27391920</v>
      </c>
      <c r="G138" s="53">
        <v>27391920</v>
      </c>
      <c r="H138" s="53">
        <v>2410009.2999999998</v>
      </c>
    </row>
    <row r="139" spans="1:190" s="18" customFormat="1" ht="16.5" customHeight="1" x14ac:dyDescent="0.3">
      <c r="A139" s="21"/>
      <c r="B139" s="23" t="s">
        <v>309</v>
      </c>
      <c r="C139" s="53"/>
      <c r="D139" s="54"/>
      <c r="E139" s="54"/>
      <c r="F139" s="54"/>
      <c r="G139" s="22">
        <v>-2602.5500000000002</v>
      </c>
      <c r="H139" s="22">
        <v>0</v>
      </c>
    </row>
    <row r="140" spans="1:190" s="18" customFormat="1" ht="16.5" customHeight="1" x14ac:dyDescent="0.3">
      <c r="A140" s="16" t="s">
        <v>359</v>
      </c>
      <c r="B140" s="42" t="s">
        <v>360</v>
      </c>
      <c r="C140" s="53">
        <f t="shared" ref="C140:E140" si="91">+C141+C142</f>
        <v>0</v>
      </c>
      <c r="D140" s="53">
        <f t="shared" si="91"/>
        <v>2127000</v>
      </c>
      <c r="E140" s="53">
        <f t="shared" si="91"/>
        <v>2126000</v>
      </c>
      <c r="F140" s="53">
        <f t="shared" ref="F140" si="92">+F141+F142</f>
        <v>2126000</v>
      </c>
      <c r="G140" s="53">
        <f t="shared" ref="G140:H140" si="93">+G141+G142</f>
        <v>2126000</v>
      </c>
      <c r="H140" s="53">
        <f t="shared" si="93"/>
        <v>193966.2</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row>
    <row r="141" spans="1:190" s="18" customFormat="1" ht="16.5" customHeight="1" x14ac:dyDescent="0.3">
      <c r="A141" s="21"/>
      <c r="B141" s="40" t="s">
        <v>355</v>
      </c>
      <c r="C141" s="53"/>
      <c r="D141" s="54">
        <v>2127000</v>
      </c>
      <c r="E141" s="54">
        <v>2126000</v>
      </c>
      <c r="F141" s="54">
        <v>2126000</v>
      </c>
      <c r="G141" s="43">
        <v>2126000</v>
      </c>
      <c r="H141" s="43">
        <v>193966.2</v>
      </c>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row>
    <row r="142" spans="1:190" s="18" customFormat="1" ht="16.5" customHeight="1" x14ac:dyDescent="0.3">
      <c r="A142" s="21"/>
      <c r="B142" s="40" t="s">
        <v>361</v>
      </c>
      <c r="C142" s="53"/>
      <c r="D142" s="54"/>
      <c r="E142" s="54"/>
      <c r="F142" s="54"/>
      <c r="G142" s="43"/>
      <c r="H142" s="43">
        <v>0</v>
      </c>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row>
    <row r="143" spans="1:190" ht="16.5" customHeight="1" x14ac:dyDescent="0.3">
      <c r="A143" s="21"/>
      <c r="B143" s="23" t="s">
        <v>309</v>
      </c>
      <c r="C143" s="53"/>
      <c r="D143" s="54"/>
      <c r="E143" s="54"/>
      <c r="F143" s="54"/>
      <c r="G143" s="43">
        <v>-1571</v>
      </c>
      <c r="H143" s="43">
        <v>-20</v>
      </c>
    </row>
    <row r="144" spans="1:190" ht="16.5" customHeight="1" x14ac:dyDescent="0.3">
      <c r="A144" s="16" t="s">
        <v>362</v>
      </c>
      <c r="B144" s="42" t="s">
        <v>363</v>
      </c>
      <c r="C144" s="51">
        <f t="shared" ref="C144:H144" si="94">+C145+C146+C147+C148</f>
        <v>0</v>
      </c>
      <c r="D144" s="51">
        <f t="shared" si="94"/>
        <v>16878060</v>
      </c>
      <c r="E144" s="51">
        <f t="shared" si="94"/>
        <v>16666320</v>
      </c>
      <c r="F144" s="51">
        <f t="shared" ref="F144" si="95">+F145+F146+F147+F148</f>
        <v>16666320</v>
      </c>
      <c r="G144" s="51">
        <f t="shared" si="94"/>
        <v>16666320</v>
      </c>
      <c r="H144" s="51">
        <f t="shared" si="94"/>
        <v>1471792.71</v>
      </c>
    </row>
    <row r="145" spans="1:190" x14ac:dyDescent="0.3">
      <c r="A145" s="21"/>
      <c r="B145" s="22" t="s">
        <v>364</v>
      </c>
      <c r="C145" s="53"/>
      <c r="D145" s="54">
        <v>16878060</v>
      </c>
      <c r="E145" s="54">
        <v>16666320</v>
      </c>
      <c r="F145" s="54">
        <v>16666320</v>
      </c>
      <c r="G145" s="43">
        <v>16666320</v>
      </c>
      <c r="H145" s="43">
        <v>1471792.71</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row>
    <row r="146" spans="1:190" ht="30" x14ac:dyDescent="0.3">
      <c r="A146" s="21"/>
      <c r="B146" s="22" t="s">
        <v>365</v>
      </c>
      <c r="C146" s="53"/>
      <c r="D146" s="54"/>
      <c r="E146" s="54"/>
      <c r="F146" s="54"/>
      <c r="G146" s="43"/>
      <c r="H146" s="43">
        <v>0</v>
      </c>
    </row>
    <row r="147" spans="1:190" ht="30" x14ac:dyDescent="0.3">
      <c r="A147" s="21"/>
      <c r="B147" s="22" t="s">
        <v>366</v>
      </c>
      <c r="C147" s="53"/>
      <c r="D147" s="54"/>
      <c r="E147" s="54"/>
      <c r="F147" s="54"/>
      <c r="G147" s="43"/>
      <c r="H147" s="43">
        <v>0</v>
      </c>
    </row>
    <row r="148" spans="1:190" s="18" customFormat="1" ht="30" x14ac:dyDescent="0.3">
      <c r="A148" s="21"/>
      <c r="B148" s="22" t="s">
        <v>367</v>
      </c>
      <c r="C148" s="53"/>
      <c r="D148" s="54"/>
      <c r="E148" s="54"/>
      <c r="F148" s="54"/>
      <c r="G148" s="43"/>
      <c r="H148" s="43">
        <v>0</v>
      </c>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row>
    <row r="149" spans="1:190" x14ac:dyDescent="0.3">
      <c r="A149" s="21"/>
      <c r="B149" s="23" t="s">
        <v>309</v>
      </c>
      <c r="C149" s="53"/>
      <c r="D149" s="54"/>
      <c r="E149" s="54"/>
      <c r="F149" s="54"/>
      <c r="G149" s="43">
        <v>-7297.35</v>
      </c>
      <c r="H149" s="43">
        <v>-6920</v>
      </c>
    </row>
    <row r="150" spans="1:190" ht="16.5" customHeight="1" x14ac:dyDescent="0.3">
      <c r="A150" s="16" t="s">
        <v>368</v>
      </c>
      <c r="B150" s="42" t="s">
        <v>369</v>
      </c>
      <c r="C150" s="53">
        <f t="shared" ref="C150:H150" si="96">+C151+C152</f>
        <v>0</v>
      </c>
      <c r="D150" s="53">
        <f t="shared" si="96"/>
        <v>1836750</v>
      </c>
      <c r="E150" s="53">
        <f t="shared" si="96"/>
        <v>1835390</v>
      </c>
      <c r="F150" s="53">
        <f t="shared" ref="F150" si="97">+F151+F152</f>
        <v>1835390</v>
      </c>
      <c r="G150" s="53">
        <f t="shared" si="96"/>
        <v>1835390</v>
      </c>
      <c r="H150" s="53">
        <f t="shared" si="96"/>
        <v>168000</v>
      </c>
    </row>
    <row r="151" spans="1:190" ht="16.5" customHeight="1" x14ac:dyDescent="0.3">
      <c r="A151" s="16"/>
      <c r="B151" s="40" t="s">
        <v>355</v>
      </c>
      <c r="C151" s="53"/>
      <c r="D151" s="54">
        <v>1836750</v>
      </c>
      <c r="E151" s="54">
        <v>1835390</v>
      </c>
      <c r="F151" s="54">
        <v>1835390</v>
      </c>
      <c r="G151" s="43">
        <v>1835390</v>
      </c>
      <c r="H151" s="43">
        <v>168000</v>
      </c>
    </row>
    <row r="152" spans="1:190" ht="16.5" customHeight="1" x14ac:dyDescent="0.3">
      <c r="A152" s="21"/>
      <c r="B152" s="40" t="s">
        <v>361</v>
      </c>
      <c r="C152" s="53"/>
      <c r="D152" s="54"/>
      <c r="E152" s="54"/>
      <c r="F152" s="54"/>
      <c r="G152" s="43"/>
      <c r="H152" s="43">
        <v>0</v>
      </c>
    </row>
    <row r="153" spans="1:190" ht="16.5" customHeight="1" x14ac:dyDescent="0.3">
      <c r="A153" s="21"/>
      <c r="B153" s="23" t="s">
        <v>309</v>
      </c>
      <c r="C153" s="53"/>
      <c r="D153" s="54"/>
      <c r="E153" s="54"/>
      <c r="F153" s="54"/>
      <c r="G153" s="43">
        <v>-40485.519999999997</v>
      </c>
      <c r="H153" s="43"/>
    </row>
    <row r="154" spans="1:190" ht="16.5" customHeight="1" x14ac:dyDescent="0.3">
      <c r="A154" s="16" t="s">
        <v>370</v>
      </c>
      <c r="B154" s="23" t="s">
        <v>371</v>
      </c>
      <c r="C154" s="53"/>
      <c r="D154" s="54">
        <v>259990</v>
      </c>
      <c r="E154" s="54">
        <v>211000</v>
      </c>
      <c r="F154" s="54">
        <v>211000</v>
      </c>
      <c r="G154" s="60">
        <v>211000</v>
      </c>
      <c r="H154" s="60">
        <v>21093.599999999999</v>
      </c>
    </row>
    <row r="155" spans="1:190" ht="16.5" customHeight="1" x14ac:dyDescent="0.3">
      <c r="A155" s="16"/>
      <c r="B155" s="23" t="s">
        <v>309</v>
      </c>
      <c r="C155" s="53"/>
      <c r="D155" s="54"/>
      <c r="E155" s="54"/>
      <c r="F155" s="54"/>
      <c r="G155" s="60"/>
      <c r="H155" s="60">
        <v>0</v>
      </c>
    </row>
    <row r="156" spans="1:190" ht="16.5" customHeight="1" x14ac:dyDescent="0.3">
      <c r="A156" s="16" t="s">
        <v>372</v>
      </c>
      <c r="B156" s="19" t="s">
        <v>373</v>
      </c>
      <c r="C156" s="52">
        <f t="shared" ref="C156:H156" si="98">+C157+C163</f>
        <v>0</v>
      </c>
      <c r="D156" s="52">
        <f t="shared" si="98"/>
        <v>222827090</v>
      </c>
      <c r="E156" s="52">
        <f t="shared" si="98"/>
        <v>221676940</v>
      </c>
      <c r="F156" s="52">
        <f t="shared" ref="F156" si="99">+F157+F163</f>
        <v>221676940</v>
      </c>
      <c r="G156" s="52">
        <f t="shared" si="98"/>
        <v>221676940</v>
      </c>
      <c r="H156" s="52">
        <f t="shared" si="98"/>
        <v>18586846.460000001</v>
      </c>
    </row>
    <row r="157" spans="1:190" ht="16.5" customHeight="1" x14ac:dyDescent="0.3">
      <c r="A157" s="21" t="s">
        <v>374</v>
      </c>
      <c r="B157" s="19" t="s">
        <v>375</v>
      </c>
      <c r="C157" s="53">
        <f t="shared" ref="C157:H157" si="100">C158+C160+C159+C161</f>
        <v>0</v>
      </c>
      <c r="D157" s="53">
        <f t="shared" si="100"/>
        <v>222827090</v>
      </c>
      <c r="E157" s="53">
        <f t="shared" si="100"/>
        <v>221676940</v>
      </c>
      <c r="F157" s="53">
        <f t="shared" ref="F157" si="101">F158+F160+F159+F161</f>
        <v>221676940</v>
      </c>
      <c r="G157" s="53">
        <f t="shared" si="100"/>
        <v>221676940</v>
      </c>
      <c r="H157" s="53">
        <f t="shared" si="100"/>
        <v>18586846.460000001</v>
      </c>
    </row>
    <row r="158" spans="1:190" x14ac:dyDescent="0.3">
      <c r="A158" s="21"/>
      <c r="B158" s="22" t="s">
        <v>315</v>
      </c>
      <c r="C158" s="53"/>
      <c r="D158" s="54">
        <v>212494000</v>
      </c>
      <c r="E158" s="54">
        <v>212229180</v>
      </c>
      <c r="F158" s="54">
        <v>212229180</v>
      </c>
      <c r="G158" s="43">
        <v>212229180</v>
      </c>
      <c r="H158" s="43">
        <v>17852366.460000001</v>
      </c>
    </row>
    <row r="159" spans="1:190" ht="45" x14ac:dyDescent="0.3">
      <c r="A159" s="21"/>
      <c r="B159" s="22" t="s">
        <v>376</v>
      </c>
      <c r="C159" s="53"/>
      <c r="D159" s="54"/>
      <c r="E159" s="54"/>
      <c r="F159" s="54"/>
      <c r="G159" s="43"/>
      <c r="H159" s="43">
        <v>0</v>
      </c>
    </row>
    <row r="160" spans="1:190" ht="30" x14ac:dyDescent="0.3">
      <c r="A160" s="21"/>
      <c r="B160" s="22" t="s">
        <v>377</v>
      </c>
      <c r="C160" s="53"/>
      <c r="D160" s="54"/>
      <c r="E160" s="54"/>
      <c r="F160" s="54"/>
      <c r="G160" s="60"/>
      <c r="H160" s="60">
        <v>0</v>
      </c>
    </row>
    <row r="161" spans="1:8" x14ac:dyDescent="0.3">
      <c r="A161" s="21"/>
      <c r="B161" s="45" t="s">
        <v>378</v>
      </c>
      <c r="C161" s="53"/>
      <c r="D161" s="54">
        <v>10333090</v>
      </c>
      <c r="E161" s="54">
        <v>9447760</v>
      </c>
      <c r="F161" s="54">
        <v>9447760</v>
      </c>
      <c r="G161" s="43">
        <v>9447760</v>
      </c>
      <c r="H161" s="43">
        <v>734480</v>
      </c>
    </row>
    <row r="162" spans="1:8" x14ac:dyDescent="0.3">
      <c r="A162" s="21"/>
      <c r="B162" s="23" t="s">
        <v>309</v>
      </c>
      <c r="C162" s="53"/>
      <c r="D162" s="54"/>
      <c r="E162" s="54"/>
      <c r="F162" s="54"/>
      <c r="G162" s="43">
        <v>-128150.62</v>
      </c>
      <c r="H162" s="43">
        <v>-61184.15</v>
      </c>
    </row>
    <row r="163" spans="1:8" ht="16.5" customHeight="1" x14ac:dyDescent="0.3">
      <c r="A163" s="21" t="s">
        <v>379</v>
      </c>
      <c r="B163" s="19" t="s">
        <v>380</v>
      </c>
      <c r="C163" s="53">
        <f t="shared" ref="C163:H163" si="102">C164+C165</f>
        <v>0</v>
      </c>
      <c r="D163" s="53">
        <f t="shared" si="102"/>
        <v>0</v>
      </c>
      <c r="E163" s="53">
        <f t="shared" si="102"/>
        <v>0</v>
      </c>
      <c r="F163" s="53">
        <f t="shared" ref="F163" si="103">F164+F165</f>
        <v>0</v>
      </c>
      <c r="G163" s="53">
        <f t="shared" si="102"/>
        <v>0</v>
      </c>
      <c r="H163" s="53">
        <f t="shared" si="102"/>
        <v>0</v>
      </c>
    </row>
    <row r="164" spans="1:8" ht="16.5" customHeight="1" x14ac:dyDescent="0.3">
      <c r="A164" s="21"/>
      <c r="B164" s="22" t="s">
        <v>315</v>
      </c>
      <c r="C164" s="53"/>
      <c r="D164" s="54"/>
      <c r="E164" s="54"/>
      <c r="F164" s="54"/>
      <c r="G164" s="43"/>
      <c r="H164" s="43">
        <v>0</v>
      </c>
    </row>
    <row r="165" spans="1:8" ht="16.5" customHeight="1" x14ac:dyDescent="0.3">
      <c r="A165" s="21"/>
      <c r="B165" s="46" t="s">
        <v>381</v>
      </c>
      <c r="C165" s="53"/>
      <c r="D165" s="54"/>
      <c r="E165" s="54"/>
      <c r="F165" s="54"/>
      <c r="G165" s="43"/>
      <c r="H165" s="43">
        <v>0</v>
      </c>
    </row>
    <row r="166" spans="1:8" ht="16.5" customHeight="1" x14ac:dyDescent="0.3">
      <c r="A166" s="21"/>
      <c r="B166" s="23" t="s">
        <v>309</v>
      </c>
      <c r="C166" s="53"/>
      <c r="D166" s="54"/>
      <c r="E166" s="54"/>
      <c r="F166" s="54"/>
      <c r="G166" s="43"/>
      <c r="H166" s="43">
        <v>0</v>
      </c>
    </row>
    <row r="167" spans="1:8" ht="16.5" customHeight="1" x14ac:dyDescent="0.3">
      <c r="A167" s="16" t="s">
        <v>382</v>
      </c>
      <c r="B167" s="115" t="s">
        <v>383</v>
      </c>
      <c r="C167" s="53"/>
      <c r="D167" s="54">
        <v>545000</v>
      </c>
      <c r="E167" s="54">
        <v>552000</v>
      </c>
      <c r="F167" s="54">
        <v>552000</v>
      </c>
      <c r="G167" s="43">
        <v>552000</v>
      </c>
      <c r="H167" s="43">
        <v>52012</v>
      </c>
    </row>
    <row r="168" spans="1:8" ht="16.5" customHeight="1" x14ac:dyDescent="0.3">
      <c r="A168" s="16"/>
      <c r="B168" s="23" t="s">
        <v>309</v>
      </c>
      <c r="C168" s="53"/>
      <c r="D168" s="54"/>
      <c r="E168" s="54"/>
      <c r="F168" s="54"/>
      <c r="G168" s="43"/>
      <c r="H168" s="43">
        <v>0</v>
      </c>
    </row>
    <row r="169" spans="1:8" ht="16.5" customHeight="1" x14ac:dyDescent="0.3">
      <c r="A169" s="16" t="s">
        <v>384</v>
      </c>
      <c r="B169" s="23" t="s">
        <v>385</v>
      </c>
      <c r="C169" s="53"/>
      <c r="D169" s="54">
        <v>8369370</v>
      </c>
      <c r="E169" s="54">
        <v>8369370</v>
      </c>
      <c r="F169" s="54">
        <v>8369370</v>
      </c>
      <c r="G169" s="43">
        <v>8369361.9400000004</v>
      </c>
      <c r="H169" s="43">
        <v>422.57</v>
      </c>
    </row>
    <row r="170" spans="1:8" ht="16.5" customHeight="1" x14ac:dyDescent="0.3">
      <c r="A170" s="16"/>
      <c r="B170" s="23" t="s">
        <v>309</v>
      </c>
      <c r="C170" s="53"/>
      <c r="D170" s="54"/>
      <c r="E170" s="54"/>
      <c r="F170" s="54"/>
      <c r="G170" s="43">
        <v>-74994.95</v>
      </c>
      <c r="H170" s="43">
        <v>-55165.72</v>
      </c>
    </row>
    <row r="171" spans="1:8" x14ac:dyDescent="0.3">
      <c r="A171" s="16"/>
      <c r="B171" s="19" t="s">
        <v>386</v>
      </c>
      <c r="C171" s="53">
        <f>C88+C97+C110+C126+C128+C130+C137+C139+C143+C149+C153+C155+C162+C166+C168+C170</f>
        <v>0</v>
      </c>
      <c r="D171" s="53">
        <f t="shared" ref="D171:G171" si="104">D88+D97+D110+D126+D128+D130+D137+D139+D143+D149+D153+D155+D162+D166+D168+D170</f>
        <v>0</v>
      </c>
      <c r="E171" s="53">
        <f t="shared" si="104"/>
        <v>0</v>
      </c>
      <c r="F171" s="53">
        <f t="shared" ref="F171" si="105">F88+F97+F110+F126+F128+F130+F137+F139+F143+F149+F153+F155+F162+F166+F168+F170</f>
        <v>0</v>
      </c>
      <c r="G171" s="53">
        <f t="shared" si="104"/>
        <v>-326847.02</v>
      </c>
      <c r="H171" s="53">
        <v>-126150.58</v>
      </c>
    </row>
    <row r="172" spans="1:8" ht="30" x14ac:dyDescent="0.3">
      <c r="A172" s="16"/>
      <c r="B172" s="19" t="s">
        <v>190</v>
      </c>
      <c r="C172" s="53">
        <f>C173</f>
        <v>0</v>
      </c>
      <c r="D172" s="53">
        <f t="shared" ref="D172:H173" si="106">D173</f>
        <v>220558330</v>
      </c>
      <c r="E172" s="53">
        <f t="shared" si="106"/>
        <v>220558330</v>
      </c>
      <c r="F172" s="53">
        <f t="shared" si="106"/>
        <v>220558330</v>
      </c>
      <c r="G172" s="53">
        <f t="shared" si="106"/>
        <v>220448104</v>
      </c>
      <c r="H172" s="53">
        <f t="shared" si="106"/>
        <v>18834514</v>
      </c>
    </row>
    <row r="173" spans="1:8" x14ac:dyDescent="0.3">
      <c r="A173" s="16"/>
      <c r="B173" s="19" t="s">
        <v>387</v>
      </c>
      <c r="C173" s="53">
        <f>C174</f>
        <v>0</v>
      </c>
      <c r="D173" s="53">
        <f t="shared" si="106"/>
        <v>220558330</v>
      </c>
      <c r="E173" s="53">
        <f t="shared" si="106"/>
        <v>220558330</v>
      </c>
      <c r="F173" s="53">
        <f t="shared" si="106"/>
        <v>220558330</v>
      </c>
      <c r="G173" s="53">
        <f t="shared" si="106"/>
        <v>220448104</v>
      </c>
      <c r="H173" s="53">
        <f t="shared" si="106"/>
        <v>18834514</v>
      </c>
    </row>
    <row r="174" spans="1:8" ht="30" x14ac:dyDescent="0.3">
      <c r="A174" s="16"/>
      <c r="B174" s="19" t="s">
        <v>388</v>
      </c>
      <c r="C174" s="53">
        <f>C175+C176</f>
        <v>0</v>
      </c>
      <c r="D174" s="53">
        <f t="shared" ref="D174:H174" si="107">D175+D176</f>
        <v>220558330</v>
      </c>
      <c r="E174" s="53">
        <f t="shared" si="107"/>
        <v>220558330</v>
      </c>
      <c r="F174" s="53">
        <f t="shared" ref="F174" si="108">F175+F176</f>
        <v>220558330</v>
      </c>
      <c r="G174" s="53">
        <f t="shared" si="107"/>
        <v>220448104</v>
      </c>
      <c r="H174" s="53">
        <f t="shared" si="107"/>
        <v>18834514</v>
      </c>
    </row>
    <row r="175" spans="1:8" s="97" customFormat="1" x14ac:dyDescent="0.3">
      <c r="A175" s="94"/>
      <c r="B175" s="92" t="s">
        <v>426</v>
      </c>
      <c r="C175" s="95"/>
      <c r="D175" s="96">
        <v>214515650</v>
      </c>
      <c r="E175" s="96">
        <v>214515650</v>
      </c>
      <c r="F175" s="96">
        <v>214515650</v>
      </c>
      <c r="G175" s="95">
        <v>214405424</v>
      </c>
      <c r="H175" s="95">
        <v>17953197</v>
      </c>
    </row>
    <row r="176" spans="1:8" s="97" customFormat="1" x14ac:dyDescent="0.3">
      <c r="A176" s="94"/>
      <c r="B176" s="92" t="s">
        <v>427</v>
      </c>
      <c r="C176" s="95"/>
      <c r="D176" s="96">
        <v>6042680</v>
      </c>
      <c r="E176" s="96">
        <v>6042680</v>
      </c>
      <c r="F176" s="96">
        <v>6042680</v>
      </c>
      <c r="G176" s="95">
        <v>6042680</v>
      </c>
      <c r="H176" s="95">
        <v>881317</v>
      </c>
    </row>
    <row r="177" spans="1:9" x14ac:dyDescent="0.3">
      <c r="A177" s="16">
        <v>68.05</v>
      </c>
      <c r="B177" s="47" t="s">
        <v>389</v>
      </c>
      <c r="C177" s="57">
        <f>+C178</f>
        <v>0</v>
      </c>
      <c r="D177" s="57">
        <f t="shared" ref="D177:H179" si="109">+D178</f>
        <v>114819440</v>
      </c>
      <c r="E177" s="57">
        <f t="shared" si="109"/>
        <v>114819440</v>
      </c>
      <c r="F177" s="57">
        <f t="shared" si="109"/>
        <v>114819440</v>
      </c>
      <c r="G177" s="57">
        <f t="shared" si="109"/>
        <v>114816741</v>
      </c>
      <c r="H177" s="57">
        <f t="shared" si="109"/>
        <v>59497229</v>
      </c>
    </row>
    <row r="178" spans="1:9" ht="16.5" customHeight="1" x14ac:dyDescent="0.3">
      <c r="A178" s="16" t="s">
        <v>390</v>
      </c>
      <c r="B178" s="47" t="s">
        <v>183</v>
      </c>
      <c r="C178" s="57">
        <f>+C179</f>
        <v>0</v>
      </c>
      <c r="D178" s="57">
        <f t="shared" si="109"/>
        <v>114819440</v>
      </c>
      <c r="E178" s="57">
        <f t="shared" si="109"/>
        <v>114819440</v>
      </c>
      <c r="F178" s="57">
        <f t="shared" si="109"/>
        <v>114819440</v>
      </c>
      <c r="G178" s="57">
        <f t="shared" si="109"/>
        <v>114816741</v>
      </c>
      <c r="H178" s="57">
        <f t="shared" si="109"/>
        <v>59497229</v>
      </c>
    </row>
    <row r="179" spans="1:9" ht="16.5" customHeight="1" x14ac:dyDescent="0.3">
      <c r="A179" s="16" t="s">
        <v>391</v>
      </c>
      <c r="B179" s="19" t="s">
        <v>392</v>
      </c>
      <c r="C179" s="57">
        <f>+C180</f>
        <v>0</v>
      </c>
      <c r="D179" s="57">
        <f t="shared" si="109"/>
        <v>114819440</v>
      </c>
      <c r="E179" s="57">
        <f t="shared" si="109"/>
        <v>114819440</v>
      </c>
      <c r="F179" s="57">
        <f t="shared" si="109"/>
        <v>114819440</v>
      </c>
      <c r="G179" s="57">
        <f t="shared" si="109"/>
        <v>114816741</v>
      </c>
      <c r="H179" s="57">
        <f t="shared" si="109"/>
        <v>59497229</v>
      </c>
    </row>
    <row r="180" spans="1:9" ht="16.5" customHeight="1" x14ac:dyDescent="0.3">
      <c r="A180" s="21" t="s">
        <v>393</v>
      </c>
      <c r="B180" s="47" t="s">
        <v>394</v>
      </c>
      <c r="C180" s="52">
        <f t="shared" ref="C180:H180" si="110">C181</f>
        <v>0</v>
      </c>
      <c r="D180" s="52">
        <f t="shared" si="110"/>
        <v>114819440</v>
      </c>
      <c r="E180" s="52">
        <f t="shared" si="110"/>
        <v>114819440</v>
      </c>
      <c r="F180" s="52">
        <f t="shared" si="110"/>
        <v>114819440</v>
      </c>
      <c r="G180" s="52">
        <f t="shared" si="110"/>
        <v>114816741</v>
      </c>
      <c r="H180" s="52">
        <f t="shared" si="110"/>
        <v>59497229</v>
      </c>
    </row>
    <row r="181" spans="1:9" ht="16.5" customHeight="1" x14ac:dyDescent="0.3">
      <c r="A181" s="21" t="s">
        <v>395</v>
      </c>
      <c r="B181" s="47" t="s">
        <v>396</v>
      </c>
      <c r="C181" s="52">
        <f t="shared" ref="C181:H181" si="111">C183+C184+C185</f>
        <v>0</v>
      </c>
      <c r="D181" s="52">
        <f t="shared" si="111"/>
        <v>114819440</v>
      </c>
      <c r="E181" s="52">
        <f t="shared" si="111"/>
        <v>114819440</v>
      </c>
      <c r="F181" s="52">
        <f t="shared" ref="F181" si="112">F183+F184+F185</f>
        <v>114819440</v>
      </c>
      <c r="G181" s="52">
        <f t="shared" si="111"/>
        <v>114816741</v>
      </c>
      <c r="H181" s="52">
        <f t="shared" si="111"/>
        <v>59497229</v>
      </c>
    </row>
    <row r="182" spans="1:9" ht="16.5" customHeight="1" x14ac:dyDescent="0.3">
      <c r="A182" s="16" t="s">
        <v>397</v>
      </c>
      <c r="B182" s="47" t="s">
        <v>398</v>
      </c>
      <c r="C182" s="52">
        <f t="shared" ref="C182:H182" si="113">C183</f>
        <v>0</v>
      </c>
      <c r="D182" s="52">
        <f t="shared" si="113"/>
        <v>71620430</v>
      </c>
      <c r="E182" s="52">
        <f t="shared" si="113"/>
        <v>71620430</v>
      </c>
      <c r="F182" s="52">
        <f t="shared" si="113"/>
        <v>71620430</v>
      </c>
      <c r="G182" s="52">
        <f t="shared" si="113"/>
        <v>71620308</v>
      </c>
      <c r="H182" s="52">
        <f t="shared" si="113"/>
        <v>36299348</v>
      </c>
    </row>
    <row r="183" spans="1:9" ht="16.5" customHeight="1" x14ac:dyDescent="0.3">
      <c r="A183" s="21" t="s">
        <v>399</v>
      </c>
      <c r="B183" s="48" t="s">
        <v>400</v>
      </c>
      <c r="C183" s="53"/>
      <c r="D183" s="43">
        <v>71620430</v>
      </c>
      <c r="E183" s="43">
        <v>71620430</v>
      </c>
      <c r="F183" s="43">
        <v>71620430</v>
      </c>
      <c r="G183" s="43">
        <v>71620308</v>
      </c>
      <c r="H183" s="43">
        <v>36299348</v>
      </c>
    </row>
    <row r="184" spans="1:9" ht="16.5" customHeight="1" x14ac:dyDescent="0.3">
      <c r="A184" s="21" t="s">
        <v>401</v>
      </c>
      <c r="B184" s="48" t="s">
        <v>402</v>
      </c>
      <c r="C184" s="53"/>
      <c r="D184" s="43">
        <v>43199010</v>
      </c>
      <c r="E184" s="43">
        <v>43199010</v>
      </c>
      <c r="F184" s="43">
        <v>43199010</v>
      </c>
      <c r="G184" s="43">
        <v>43199010</v>
      </c>
      <c r="H184" s="43">
        <v>23197440</v>
      </c>
    </row>
    <row r="185" spans="1:9" ht="16.5" customHeight="1" x14ac:dyDescent="0.3">
      <c r="A185" s="21"/>
      <c r="B185" s="27" t="s">
        <v>403</v>
      </c>
      <c r="C185" s="53"/>
      <c r="D185" s="54"/>
      <c r="E185" s="54"/>
      <c r="F185" s="54"/>
      <c r="G185" s="43">
        <v>-2577</v>
      </c>
      <c r="H185" s="43">
        <v>441</v>
      </c>
    </row>
    <row r="186" spans="1:9" ht="30" x14ac:dyDescent="0.3">
      <c r="A186" s="21" t="s">
        <v>193</v>
      </c>
      <c r="B186" s="49" t="s">
        <v>194</v>
      </c>
      <c r="C186" s="62">
        <f t="shared" ref="C186:H186" si="114">C187</f>
        <v>0</v>
      </c>
      <c r="D186" s="62">
        <f t="shared" si="114"/>
        <v>0</v>
      </c>
      <c r="E186" s="62">
        <f t="shared" si="114"/>
        <v>0</v>
      </c>
      <c r="F186" s="62">
        <f t="shared" si="114"/>
        <v>0</v>
      </c>
      <c r="G186" s="62">
        <f t="shared" si="114"/>
        <v>0</v>
      </c>
      <c r="H186" s="62">
        <f t="shared" si="114"/>
        <v>0</v>
      </c>
    </row>
    <row r="187" spans="1:9" x14ac:dyDescent="0.3">
      <c r="A187" s="21" t="s">
        <v>404</v>
      </c>
      <c r="B187" s="49" t="s">
        <v>405</v>
      </c>
      <c r="C187" s="62">
        <f t="shared" ref="C187:H187" si="115">C188+C189+C190</f>
        <v>0</v>
      </c>
      <c r="D187" s="62">
        <f t="shared" si="115"/>
        <v>0</v>
      </c>
      <c r="E187" s="62">
        <f t="shared" si="115"/>
        <v>0</v>
      </c>
      <c r="F187" s="62">
        <f t="shared" ref="F187" si="116">F188+F189+F190</f>
        <v>0</v>
      </c>
      <c r="G187" s="62">
        <f t="shared" si="115"/>
        <v>0</v>
      </c>
      <c r="H187" s="62">
        <f t="shared" si="115"/>
        <v>0</v>
      </c>
      <c r="I187" s="44"/>
    </row>
    <row r="188" spans="1:9" x14ac:dyDescent="0.3">
      <c r="A188" s="21" t="s">
        <v>406</v>
      </c>
      <c r="B188" s="50" t="s">
        <v>407</v>
      </c>
      <c r="C188" s="43"/>
      <c r="D188" s="54"/>
      <c r="E188" s="54"/>
      <c r="F188" s="54"/>
      <c r="G188" s="43"/>
      <c r="H188" s="43"/>
      <c r="I188" s="44"/>
    </row>
    <row r="189" spans="1:9" x14ac:dyDescent="0.3">
      <c r="A189" s="21" t="s">
        <v>408</v>
      </c>
      <c r="B189" s="50" t="s">
        <v>409</v>
      </c>
      <c r="C189" s="43"/>
      <c r="D189" s="54"/>
      <c r="E189" s="54"/>
      <c r="F189" s="54"/>
      <c r="G189" s="43"/>
      <c r="H189" s="43"/>
      <c r="I189" s="44"/>
    </row>
    <row r="190" spans="1:9" x14ac:dyDescent="0.3">
      <c r="A190" s="21" t="s">
        <v>410</v>
      </c>
      <c r="B190" s="50" t="s">
        <v>411</v>
      </c>
      <c r="C190" s="43"/>
      <c r="D190" s="54"/>
      <c r="E190" s="54"/>
      <c r="F190" s="54"/>
      <c r="G190" s="43"/>
      <c r="H190" s="43"/>
      <c r="I190" s="44"/>
    </row>
    <row r="191" spans="1:9" x14ac:dyDescent="0.3">
      <c r="A191" s="21" t="s">
        <v>412</v>
      </c>
      <c r="B191" s="49" t="s">
        <v>413</v>
      </c>
      <c r="C191" s="62">
        <f>C192</f>
        <v>0</v>
      </c>
      <c r="D191" s="62">
        <f t="shared" ref="D191:H192" si="117">D192</f>
        <v>0</v>
      </c>
      <c r="E191" s="62">
        <f t="shared" si="117"/>
        <v>0</v>
      </c>
      <c r="F191" s="62">
        <f t="shared" si="117"/>
        <v>0</v>
      </c>
      <c r="G191" s="62">
        <f t="shared" si="117"/>
        <v>0</v>
      </c>
      <c r="H191" s="62">
        <f t="shared" si="117"/>
        <v>0</v>
      </c>
    </row>
    <row r="192" spans="1:9" x14ac:dyDescent="0.3">
      <c r="A192" s="21" t="s">
        <v>414</v>
      </c>
      <c r="B192" s="49" t="s">
        <v>183</v>
      </c>
      <c r="C192" s="62">
        <f>C193</f>
        <v>0</v>
      </c>
      <c r="D192" s="62">
        <f t="shared" si="117"/>
        <v>0</v>
      </c>
      <c r="E192" s="62">
        <f t="shared" si="117"/>
        <v>0</v>
      </c>
      <c r="F192" s="62">
        <f t="shared" si="117"/>
        <v>0</v>
      </c>
      <c r="G192" s="62">
        <f t="shared" si="117"/>
        <v>0</v>
      </c>
      <c r="H192" s="62">
        <f t="shared" si="117"/>
        <v>0</v>
      </c>
    </row>
    <row r="193" spans="1:8" ht="30" x14ac:dyDescent="0.3">
      <c r="A193" s="21" t="s">
        <v>415</v>
      </c>
      <c r="B193" s="49" t="s">
        <v>194</v>
      </c>
      <c r="C193" s="62">
        <f t="shared" ref="C193:H193" si="118">C196</f>
        <v>0</v>
      </c>
      <c r="D193" s="62">
        <f t="shared" si="118"/>
        <v>0</v>
      </c>
      <c r="E193" s="62">
        <f t="shared" si="118"/>
        <v>0</v>
      </c>
      <c r="F193" s="62">
        <f t="shared" ref="F193" si="119">F196</f>
        <v>0</v>
      </c>
      <c r="G193" s="62">
        <f t="shared" si="118"/>
        <v>0</v>
      </c>
      <c r="H193" s="62">
        <f t="shared" si="118"/>
        <v>0</v>
      </c>
    </row>
    <row r="194" spans="1:8" x14ac:dyDescent="0.3">
      <c r="A194" s="21" t="s">
        <v>416</v>
      </c>
      <c r="B194" s="49" t="s">
        <v>205</v>
      </c>
      <c r="C194" s="62">
        <f>C195</f>
        <v>0</v>
      </c>
      <c r="D194" s="62">
        <f t="shared" ref="D194:H195" si="120">D195</f>
        <v>0</v>
      </c>
      <c r="E194" s="62">
        <f t="shared" si="120"/>
        <v>0</v>
      </c>
      <c r="F194" s="62">
        <f t="shared" si="120"/>
        <v>0</v>
      </c>
      <c r="G194" s="62">
        <f t="shared" si="120"/>
        <v>0</v>
      </c>
      <c r="H194" s="62">
        <f t="shared" si="120"/>
        <v>0</v>
      </c>
    </row>
    <row r="195" spans="1:8" x14ac:dyDescent="0.3">
      <c r="A195" s="21" t="s">
        <v>414</v>
      </c>
      <c r="B195" s="49" t="s">
        <v>183</v>
      </c>
      <c r="C195" s="62">
        <f>C196</f>
        <v>0</v>
      </c>
      <c r="D195" s="62">
        <f t="shared" si="120"/>
        <v>0</v>
      </c>
      <c r="E195" s="62">
        <f t="shared" si="120"/>
        <v>0</v>
      </c>
      <c r="F195" s="62">
        <f t="shared" si="120"/>
        <v>0</v>
      </c>
      <c r="G195" s="62">
        <f t="shared" si="120"/>
        <v>0</v>
      </c>
      <c r="H195" s="62">
        <f t="shared" si="120"/>
        <v>0</v>
      </c>
    </row>
    <row r="196" spans="1:8" ht="30" x14ac:dyDescent="0.3">
      <c r="A196" s="21" t="s">
        <v>414</v>
      </c>
      <c r="B196" s="50" t="s">
        <v>194</v>
      </c>
      <c r="C196" s="43"/>
      <c r="D196" s="54"/>
      <c r="E196" s="54"/>
      <c r="F196" s="54"/>
      <c r="G196" s="43"/>
      <c r="H196" s="43"/>
    </row>
    <row r="197" spans="1:8" x14ac:dyDescent="0.3">
      <c r="A197" s="21" t="s">
        <v>414</v>
      </c>
      <c r="B197" s="49" t="s">
        <v>405</v>
      </c>
      <c r="C197" s="62">
        <f>C198</f>
        <v>0</v>
      </c>
      <c r="D197" s="62">
        <f t="shared" ref="D197:H199" si="121">D198</f>
        <v>0</v>
      </c>
      <c r="E197" s="62">
        <f t="shared" si="121"/>
        <v>0</v>
      </c>
      <c r="F197" s="62">
        <f t="shared" si="121"/>
        <v>0</v>
      </c>
      <c r="G197" s="62">
        <f t="shared" si="121"/>
        <v>0</v>
      </c>
      <c r="H197" s="62">
        <f t="shared" si="121"/>
        <v>0</v>
      </c>
    </row>
    <row r="198" spans="1:8" x14ac:dyDescent="0.3">
      <c r="A198" s="21" t="s">
        <v>417</v>
      </c>
      <c r="B198" s="49" t="s">
        <v>409</v>
      </c>
      <c r="C198" s="62">
        <f>C199</f>
        <v>0</v>
      </c>
      <c r="D198" s="62">
        <f t="shared" si="121"/>
        <v>0</v>
      </c>
      <c r="E198" s="62">
        <f t="shared" si="121"/>
        <v>0</v>
      </c>
      <c r="F198" s="62">
        <f t="shared" si="121"/>
        <v>0</v>
      </c>
      <c r="G198" s="62">
        <f t="shared" si="121"/>
        <v>0</v>
      </c>
      <c r="H198" s="62">
        <f t="shared" si="121"/>
        <v>0</v>
      </c>
    </row>
    <row r="199" spans="1:8" x14ac:dyDescent="0.3">
      <c r="A199" s="21" t="s">
        <v>414</v>
      </c>
      <c r="B199" s="49" t="s">
        <v>418</v>
      </c>
      <c r="C199" s="62">
        <f>C200</f>
        <v>0</v>
      </c>
      <c r="D199" s="62">
        <f t="shared" si="121"/>
        <v>0</v>
      </c>
      <c r="E199" s="62">
        <f t="shared" si="121"/>
        <v>0</v>
      </c>
      <c r="F199" s="62">
        <f t="shared" si="121"/>
        <v>0</v>
      </c>
      <c r="G199" s="62">
        <f t="shared" si="121"/>
        <v>0</v>
      </c>
      <c r="H199" s="62">
        <f t="shared" si="121"/>
        <v>0</v>
      </c>
    </row>
    <row r="200" spans="1:8" x14ac:dyDescent="0.3">
      <c r="A200" s="21" t="s">
        <v>414</v>
      </c>
      <c r="B200" s="50" t="s">
        <v>419</v>
      </c>
      <c r="C200" s="43"/>
      <c r="D200" s="54"/>
      <c r="E200" s="54"/>
      <c r="F200" s="54"/>
      <c r="G200" s="43"/>
      <c r="H200" s="43"/>
    </row>
    <row r="203" spans="1:8" s="105" customFormat="1" x14ac:dyDescent="0.3">
      <c r="A203" s="104"/>
      <c r="B203" s="105" t="s">
        <v>428</v>
      </c>
      <c r="D203" s="106"/>
      <c r="E203" s="106"/>
    </row>
    <row r="204" spans="1:8" s="105" customFormat="1" x14ac:dyDescent="0.3">
      <c r="A204" s="104"/>
      <c r="B204" s="105" t="s">
        <v>429</v>
      </c>
      <c r="D204" s="106"/>
      <c r="E204" s="106"/>
      <c r="F204" s="105" t="s">
        <v>430</v>
      </c>
    </row>
    <row r="205" spans="1:8" s="105" customFormat="1" x14ac:dyDescent="0.3">
      <c r="A205" s="104"/>
      <c r="D205" s="106"/>
      <c r="E205" s="106"/>
      <c r="F205" s="105" t="s">
        <v>431</v>
      </c>
    </row>
    <row r="206" spans="1:8" s="108" customFormat="1" x14ac:dyDescent="0.3">
      <c r="A206" s="110"/>
      <c r="B206" s="111"/>
      <c r="C206" s="111"/>
      <c r="D206" s="111"/>
      <c r="E206" s="111"/>
      <c r="F206" s="111"/>
      <c r="G206" s="111"/>
      <c r="H206" s="111"/>
    </row>
  </sheetData>
  <protectedRanges>
    <protectedRange sqref="B3 C1:C3" name="Zonă1_1" securityDescriptor="O:WDG:WDD:(A;;CC;;;WD)"/>
    <protectedRange sqref="G46:G51 G122:H126 G81:H85 G37:H40 G147:H149 G54:H57 G134:H135 G145:H145 G62:H66 G35:H35 G108:H110 G112:H120 G70:H70 G25:H33 G92:G97 G100:H105" name="Zonă3"/>
    <protectedRange sqref="B1:B2" name="Zonă1_1_1_1_1_1" securityDescriptor="O:WDG:WDD:(A;;CC;;;WD)"/>
    <protectedRange sqref="H46:H52 H92:H97" name="Zonă3_1"/>
  </protectedRanges>
  <printOptions horizontalCentered="1"/>
  <pageMargins left="0.55118110236220474" right="0.35433070866141736" top="0.19685039370078741" bottom="0.19685039370078741" header="0.15748031496062992" footer="0.15748031496062992"/>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PC</cp:lastModifiedBy>
  <cp:lastPrinted>2020-01-17T07:03:44Z</cp:lastPrinted>
  <dcterms:created xsi:type="dcterms:W3CDTF">2019-03-12T07:53:46Z</dcterms:created>
  <dcterms:modified xsi:type="dcterms:W3CDTF">2021-06-02T14:15:16Z</dcterms:modified>
</cp:coreProperties>
</file>